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UT\Desktop\مرکز توسعه\اصلاحات حلقه مفقوده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Sheet1!$A$3:$H$1041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1" i="1" l="1"/>
  <c r="H1041" i="1" s="1"/>
  <c r="H1040" i="1"/>
  <c r="F1036" i="1"/>
  <c r="H1036" i="1" s="1"/>
  <c r="H1035" i="1"/>
  <c r="F1031" i="1"/>
  <c r="H1031" i="1" s="1"/>
  <c r="H1030" i="1"/>
  <c r="F1027" i="1"/>
  <c r="H1027" i="1" s="1"/>
  <c r="H1026" i="1"/>
  <c r="F1022" i="1"/>
  <c r="H1022" i="1" s="1"/>
  <c r="H1021" i="1"/>
  <c r="F1018" i="1"/>
  <c r="H1018" i="1" s="1"/>
  <c r="H1017" i="1"/>
  <c r="H1016" i="1"/>
  <c r="H1015" i="1"/>
  <c r="H1014" i="1"/>
  <c r="F1011" i="1"/>
  <c r="G1010" i="1" s="1"/>
  <c r="H1010" i="1"/>
  <c r="F1007" i="1"/>
  <c r="G1006" i="1" s="1"/>
  <c r="H1006" i="1"/>
  <c r="H1005" i="1"/>
  <c r="H1004" i="1"/>
  <c r="H1003" i="1"/>
  <c r="H1002" i="1"/>
  <c r="H1001" i="1"/>
  <c r="F997" i="1"/>
  <c r="H997" i="1" s="1"/>
  <c r="H996" i="1"/>
  <c r="H995" i="1"/>
  <c r="H994" i="1"/>
  <c r="H993" i="1"/>
  <c r="F990" i="1"/>
  <c r="G989" i="1" s="1"/>
  <c r="H989" i="1"/>
  <c r="F985" i="1"/>
  <c r="H985" i="1" s="1"/>
  <c r="H984" i="1"/>
  <c r="H983" i="1"/>
  <c r="H982" i="1"/>
  <c r="H981" i="1"/>
  <c r="F977" i="1"/>
  <c r="H977" i="1" s="1"/>
  <c r="H976" i="1"/>
  <c r="F973" i="1"/>
  <c r="H973" i="1" s="1"/>
  <c r="H972" i="1"/>
  <c r="H971" i="1"/>
  <c r="F968" i="1"/>
  <c r="G967" i="1" s="1"/>
  <c r="H967" i="1"/>
  <c r="F964" i="1"/>
  <c r="G963" i="1" s="1"/>
  <c r="H963" i="1"/>
  <c r="H962" i="1"/>
  <c r="F959" i="1"/>
  <c r="H959" i="1" s="1"/>
  <c r="H958" i="1"/>
  <c r="F955" i="1"/>
  <c r="H955" i="1" s="1"/>
  <c r="H954" i="1"/>
  <c r="F951" i="1"/>
  <c r="H951" i="1" s="1"/>
  <c r="H950" i="1"/>
  <c r="F947" i="1"/>
  <c r="H947" i="1" s="1"/>
  <c r="H946" i="1"/>
  <c r="F943" i="1"/>
  <c r="H943" i="1" s="1"/>
  <c r="H942" i="1"/>
  <c r="H941" i="1"/>
  <c r="H940" i="1"/>
  <c r="F936" i="1"/>
  <c r="H936" i="1" s="1"/>
  <c r="H935" i="1"/>
  <c r="F932" i="1"/>
  <c r="H932" i="1" s="1"/>
  <c r="H931" i="1"/>
  <c r="F928" i="1"/>
  <c r="H928" i="1" s="1"/>
  <c r="H927" i="1"/>
  <c r="H926" i="1"/>
  <c r="F923" i="1"/>
  <c r="G922" i="1" s="1"/>
  <c r="H922" i="1"/>
  <c r="F919" i="1"/>
  <c r="G918" i="1" s="1"/>
  <c r="H918" i="1"/>
  <c r="F915" i="1"/>
  <c r="G914" i="1" s="1"/>
  <c r="H914" i="1"/>
  <c r="F911" i="1"/>
  <c r="G910" i="1" s="1"/>
  <c r="H910" i="1"/>
  <c r="F907" i="1"/>
  <c r="G906" i="1" s="1"/>
  <c r="H906" i="1"/>
  <c r="H905" i="1"/>
  <c r="H904" i="1"/>
  <c r="H903" i="1"/>
  <c r="F900" i="1"/>
  <c r="H900" i="1" s="1"/>
  <c r="H899" i="1"/>
  <c r="F896" i="1"/>
  <c r="H896" i="1" s="1"/>
  <c r="H895" i="1"/>
  <c r="F892" i="1"/>
  <c r="H892" i="1" s="1"/>
  <c r="H891" i="1"/>
  <c r="H890" i="1"/>
  <c r="F887" i="1"/>
  <c r="G886" i="1" s="1"/>
  <c r="H886" i="1"/>
  <c r="H885" i="1"/>
  <c r="F882" i="1"/>
  <c r="H882" i="1" s="1"/>
  <c r="H881" i="1"/>
  <c r="H880" i="1"/>
  <c r="H877" i="1"/>
  <c r="H876" i="1"/>
  <c r="F873" i="1"/>
  <c r="H873" i="1" s="1"/>
  <c r="H872" i="1"/>
  <c r="F869" i="1"/>
  <c r="H869" i="1" s="1"/>
  <c r="H868" i="1"/>
  <c r="F865" i="1"/>
  <c r="H865" i="1" s="1"/>
  <c r="H864" i="1"/>
  <c r="H863" i="1"/>
  <c r="F860" i="1"/>
  <c r="G859" i="1" s="1"/>
  <c r="H859" i="1"/>
  <c r="H858" i="1"/>
  <c r="F855" i="1"/>
  <c r="H855" i="1" s="1"/>
  <c r="H854" i="1"/>
  <c r="H853" i="1"/>
  <c r="F850" i="1"/>
  <c r="G849" i="1" s="1"/>
  <c r="H849" i="1"/>
  <c r="H848" i="1"/>
  <c r="F845" i="1"/>
  <c r="H845" i="1" s="1"/>
  <c r="H844" i="1"/>
  <c r="F841" i="1"/>
  <c r="G840" i="1" s="1"/>
  <c r="H840" i="1"/>
  <c r="F837" i="1"/>
  <c r="G836" i="1" s="1"/>
  <c r="H836" i="1"/>
  <c r="F833" i="1"/>
  <c r="H833" i="1" s="1"/>
  <c r="H832" i="1"/>
  <c r="H831" i="1"/>
  <c r="G831" i="1"/>
  <c r="F828" i="1"/>
  <c r="G827" i="1" s="1"/>
  <c r="H827" i="1"/>
  <c r="H826" i="1"/>
  <c r="F822" i="1"/>
  <c r="H822" i="1" s="1"/>
  <c r="H821" i="1"/>
  <c r="G821" i="1"/>
  <c r="F818" i="1"/>
  <c r="H818" i="1" s="1"/>
  <c r="H817" i="1"/>
  <c r="F814" i="1"/>
  <c r="H814" i="1" s="1"/>
  <c r="H813" i="1"/>
  <c r="F810" i="1"/>
  <c r="H810" i="1" s="1"/>
  <c r="H809" i="1"/>
  <c r="H808" i="1"/>
  <c r="F805" i="1"/>
  <c r="H804" i="1"/>
  <c r="F801" i="1"/>
  <c r="H800" i="1"/>
  <c r="F797" i="1"/>
  <c r="H796" i="1"/>
  <c r="H795" i="1"/>
  <c r="F792" i="1"/>
  <c r="G791" i="1" s="1"/>
  <c r="H791" i="1"/>
  <c r="H790" i="1"/>
  <c r="F790" i="1"/>
  <c r="H789" i="1"/>
  <c r="F786" i="1"/>
  <c r="H786" i="1" s="1"/>
  <c r="H785" i="1"/>
  <c r="H784" i="1"/>
  <c r="F781" i="1"/>
  <c r="G780" i="1" s="1"/>
  <c r="H780" i="1"/>
  <c r="F777" i="1"/>
  <c r="G776" i="1" s="1"/>
  <c r="H776" i="1"/>
  <c r="H775" i="1"/>
  <c r="F772" i="1"/>
  <c r="G771" i="1" s="1"/>
  <c r="H771" i="1"/>
  <c r="F768" i="1"/>
  <c r="G767" i="1" s="1"/>
  <c r="H767" i="1"/>
  <c r="F764" i="1"/>
  <c r="G763" i="1" s="1"/>
  <c r="H763" i="1"/>
  <c r="F760" i="1"/>
  <c r="G759" i="1" s="1"/>
  <c r="H759" i="1"/>
  <c r="F756" i="1"/>
  <c r="G755" i="1" s="1"/>
  <c r="H755" i="1"/>
  <c r="F752" i="1"/>
  <c r="G751" i="1" s="1"/>
  <c r="H751" i="1"/>
  <c r="H750" i="1"/>
  <c r="F747" i="1"/>
  <c r="G746" i="1" s="1"/>
  <c r="H746" i="1"/>
  <c r="F743" i="1"/>
  <c r="G742" i="1" s="1"/>
  <c r="H742" i="1"/>
  <c r="F739" i="1"/>
  <c r="G738" i="1" s="1"/>
  <c r="H738" i="1"/>
  <c r="F735" i="1"/>
  <c r="G734" i="1" s="1"/>
  <c r="H734" i="1"/>
  <c r="F730" i="1"/>
  <c r="H729" i="1"/>
  <c r="F726" i="1"/>
  <c r="H726" i="1" s="1"/>
  <c r="H725" i="1"/>
  <c r="H724" i="1"/>
  <c r="H723" i="1"/>
  <c r="H722" i="1"/>
  <c r="F719" i="1"/>
  <c r="H719" i="1" s="1"/>
  <c r="H718" i="1"/>
  <c r="F715" i="1"/>
  <c r="G714" i="1" s="1"/>
  <c r="H714" i="1"/>
  <c r="F711" i="1"/>
  <c r="G710" i="1" s="1"/>
  <c r="H710" i="1"/>
  <c r="H709" i="1"/>
  <c r="F706" i="1"/>
  <c r="G705" i="1" s="1"/>
  <c r="H705" i="1"/>
  <c r="H701" i="1"/>
  <c r="H700" i="1"/>
  <c r="F700" i="1"/>
  <c r="F702" i="1" s="1"/>
  <c r="G701" i="1" s="1"/>
  <c r="H699" i="1"/>
  <c r="F696" i="1"/>
  <c r="H696" i="1" s="1"/>
  <c r="H695" i="1"/>
  <c r="F692" i="1"/>
  <c r="G691" i="1" s="1"/>
  <c r="H691" i="1"/>
  <c r="F688" i="1"/>
  <c r="G687" i="1" s="1"/>
  <c r="H687" i="1"/>
  <c r="F684" i="1"/>
  <c r="G683" i="1" s="1"/>
  <c r="H683" i="1"/>
  <c r="H682" i="1"/>
  <c r="F679" i="1"/>
  <c r="H678" i="1"/>
  <c r="H677" i="1"/>
  <c r="F674" i="1"/>
  <c r="G673" i="1" s="1"/>
  <c r="H673" i="1"/>
  <c r="H672" i="1"/>
  <c r="F672" i="1"/>
  <c r="H671" i="1"/>
  <c r="F668" i="1"/>
  <c r="G667" i="1" s="1"/>
  <c r="H667" i="1"/>
  <c r="H666" i="1"/>
  <c r="H665" i="1"/>
  <c r="F662" i="1"/>
  <c r="G661" i="1" s="1"/>
  <c r="H661" i="1"/>
  <c r="F658" i="1"/>
  <c r="G657" i="1" s="1"/>
  <c r="H657" i="1"/>
  <c r="H656" i="1"/>
  <c r="H655" i="1"/>
  <c r="F652" i="1"/>
  <c r="G651" i="1" s="1"/>
  <c r="H651" i="1"/>
  <c r="H650" i="1"/>
  <c r="H649" i="1"/>
  <c r="F646" i="1"/>
  <c r="G645" i="1" s="1"/>
  <c r="H645" i="1"/>
  <c r="H644" i="1"/>
  <c r="F641" i="1"/>
  <c r="G640" i="1" s="1"/>
  <c r="H640" i="1"/>
  <c r="H639" i="1"/>
  <c r="H638" i="1"/>
  <c r="F635" i="1"/>
  <c r="G634" i="1" s="1"/>
  <c r="H634" i="1"/>
  <c r="F631" i="1"/>
  <c r="G630" i="1" s="1"/>
  <c r="H630" i="1"/>
  <c r="F627" i="1"/>
  <c r="G626" i="1" s="1"/>
  <c r="H626" i="1"/>
  <c r="F623" i="1"/>
  <c r="G622" i="1" s="1"/>
  <c r="H622" i="1"/>
  <c r="H621" i="1"/>
  <c r="H620" i="1"/>
  <c r="H616" i="1"/>
  <c r="H615" i="1"/>
  <c r="F614" i="1"/>
  <c r="H614" i="1" s="1"/>
  <c r="F613" i="1"/>
  <c r="H612" i="1"/>
  <c r="F609" i="1"/>
  <c r="H608" i="1"/>
  <c r="H607" i="1"/>
  <c r="H606" i="1"/>
  <c r="F603" i="1"/>
  <c r="G601" i="1" s="1"/>
  <c r="H602" i="1"/>
  <c r="H601" i="1"/>
  <c r="F598" i="1"/>
  <c r="G597" i="1" s="1"/>
  <c r="H597" i="1"/>
  <c r="H596" i="1"/>
  <c r="H595" i="1"/>
  <c r="F592" i="1"/>
  <c r="G590" i="1" s="1"/>
  <c r="H591" i="1"/>
  <c r="H590" i="1"/>
  <c r="F587" i="1"/>
  <c r="H587" i="1" s="1"/>
  <c r="H586" i="1"/>
  <c r="H585" i="1"/>
  <c r="H584" i="1"/>
  <c r="H583" i="1"/>
  <c r="F580" i="1"/>
  <c r="G576" i="1" s="1"/>
  <c r="H579" i="1"/>
  <c r="H578" i="1"/>
  <c r="H577" i="1"/>
  <c r="H576" i="1"/>
  <c r="H575" i="1"/>
  <c r="H574" i="1"/>
  <c r="H573" i="1"/>
  <c r="F572" i="1"/>
  <c r="H572" i="1" s="1"/>
  <c r="H571" i="1"/>
  <c r="H570" i="1"/>
  <c r="F567" i="1"/>
  <c r="G566" i="1" s="1"/>
  <c r="H566" i="1"/>
  <c r="F563" i="1"/>
  <c r="G556" i="1" s="1"/>
  <c r="H562" i="1"/>
  <c r="F562" i="1"/>
  <c r="H561" i="1"/>
  <c r="H560" i="1"/>
  <c r="H559" i="1"/>
  <c r="F559" i="1"/>
  <c r="H558" i="1"/>
  <c r="H557" i="1"/>
  <c r="F556" i="1"/>
  <c r="H556" i="1" s="1"/>
  <c r="F553" i="1"/>
  <c r="G552" i="1" s="1"/>
  <c r="H552" i="1"/>
  <c r="F549" i="1"/>
  <c r="G545" i="1" s="1"/>
  <c r="H548" i="1"/>
  <c r="H547" i="1"/>
  <c r="H546" i="1"/>
  <c r="F545" i="1"/>
  <c r="H545" i="1" s="1"/>
  <c r="H544" i="1"/>
  <c r="H543" i="1"/>
  <c r="F542" i="1"/>
  <c r="H541" i="1"/>
  <c r="F541" i="1"/>
  <c r="F538" i="1"/>
  <c r="G537" i="1" s="1"/>
  <c r="H537" i="1"/>
  <c r="H536" i="1"/>
  <c r="F533" i="1"/>
  <c r="G532" i="1" s="1"/>
  <c r="H532" i="1"/>
  <c r="H531" i="1"/>
  <c r="F527" i="1"/>
  <c r="H526" i="1"/>
  <c r="H522" i="1"/>
  <c r="H521" i="1"/>
  <c r="F521" i="1"/>
  <c r="F523" i="1" s="1"/>
  <c r="G520" i="1" s="1"/>
  <c r="H520" i="1"/>
  <c r="H519" i="1"/>
  <c r="F516" i="1"/>
  <c r="H515" i="1"/>
  <c r="H511" i="1"/>
  <c r="H510" i="1"/>
  <c r="F510" i="1"/>
  <c r="F512" i="1" s="1"/>
  <c r="G507" i="1" s="1"/>
  <c r="H509" i="1"/>
  <c r="H508" i="1"/>
  <c r="H507" i="1"/>
  <c r="F504" i="1"/>
  <c r="G503" i="1" s="1"/>
  <c r="H503" i="1"/>
  <c r="H502" i="1"/>
  <c r="H501" i="1"/>
  <c r="H500" i="1"/>
  <c r="F497" i="1"/>
  <c r="H497" i="1" s="1"/>
  <c r="H496" i="1"/>
  <c r="H495" i="1"/>
  <c r="H494" i="1"/>
  <c r="H493" i="1"/>
  <c r="H492" i="1"/>
  <c r="F489" i="1"/>
  <c r="G488" i="1" s="1"/>
  <c r="H488" i="1"/>
  <c r="H487" i="1"/>
  <c r="H486" i="1"/>
  <c r="H485" i="1"/>
  <c r="F482" i="1"/>
  <c r="H482" i="1" s="1"/>
  <c r="H481" i="1"/>
  <c r="H480" i="1"/>
  <c r="H479" i="1"/>
  <c r="H478" i="1"/>
  <c r="F475" i="1"/>
  <c r="G474" i="1" s="1"/>
  <c r="H474" i="1"/>
  <c r="H473" i="1"/>
  <c r="F470" i="1"/>
  <c r="H470" i="1" s="1"/>
  <c r="H469" i="1"/>
  <c r="H468" i="1"/>
  <c r="H467" i="1"/>
  <c r="H466" i="1"/>
  <c r="H462" i="1"/>
  <c r="H461" i="1"/>
  <c r="H460" i="1"/>
  <c r="H459" i="1"/>
  <c r="F458" i="1"/>
  <c r="H457" i="1"/>
  <c r="H456" i="1"/>
  <c r="F453" i="1"/>
  <c r="G452" i="1" s="1"/>
  <c r="H452" i="1"/>
  <c r="H451" i="1"/>
  <c r="F448" i="1"/>
  <c r="G446" i="1" s="1"/>
  <c r="H447" i="1"/>
  <c r="H446" i="1"/>
  <c r="H445" i="1"/>
  <c r="F442" i="1"/>
  <c r="H442" i="1" s="1"/>
  <c r="H441" i="1"/>
  <c r="H440" i="1"/>
  <c r="H439" i="1"/>
  <c r="H438" i="1"/>
  <c r="F435" i="1"/>
  <c r="G431" i="1" s="1"/>
  <c r="H434" i="1"/>
  <c r="H433" i="1"/>
  <c r="H432" i="1"/>
  <c r="F431" i="1"/>
  <c r="H431" i="1" s="1"/>
  <c r="F428" i="1"/>
  <c r="G422" i="1" s="1"/>
  <c r="H427" i="1"/>
  <c r="H426" i="1"/>
  <c r="H425" i="1"/>
  <c r="H424" i="1"/>
  <c r="H423" i="1"/>
  <c r="H422" i="1"/>
  <c r="H421" i="1"/>
  <c r="H420" i="1"/>
  <c r="H419" i="1"/>
  <c r="F416" i="1"/>
  <c r="H415" i="1"/>
  <c r="H414" i="1"/>
  <c r="H413" i="1"/>
  <c r="H409" i="1"/>
  <c r="H408" i="1"/>
  <c r="H407" i="1"/>
  <c r="H406" i="1"/>
  <c r="F405" i="1"/>
  <c r="H404" i="1"/>
  <c r="F404" i="1"/>
  <c r="F401" i="1"/>
  <c r="G400" i="1" s="1"/>
  <c r="H400" i="1"/>
  <c r="H399" i="1"/>
  <c r="F396" i="1"/>
  <c r="G390" i="1" s="1"/>
  <c r="H395" i="1"/>
  <c r="H394" i="1"/>
  <c r="H393" i="1"/>
  <c r="H392" i="1"/>
  <c r="H391" i="1"/>
  <c r="H390" i="1"/>
  <c r="H389" i="1"/>
  <c r="H388" i="1"/>
  <c r="H387" i="1"/>
  <c r="H386" i="1"/>
  <c r="H385" i="1"/>
  <c r="F385" i="1"/>
  <c r="H384" i="1"/>
  <c r="F381" i="1"/>
  <c r="G379" i="1" s="1"/>
  <c r="H380" i="1"/>
  <c r="H379" i="1"/>
  <c r="H378" i="1"/>
  <c r="H377" i="1"/>
  <c r="H376" i="1"/>
  <c r="F376" i="1"/>
  <c r="H375" i="1"/>
  <c r="F372" i="1"/>
  <c r="G370" i="1" s="1"/>
  <c r="H371" i="1"/>
  <c r="H370" i="1"/>
  <c r="H369" i="1"/>
  <c r="H368" i="1"/>
  <c r="F365" i="1"/>
  <c r="G364" i="1" s="1"/>
  <c r="H364" i="1"/>
  <c r="H363" i="1"/>
  <c r="H362" i="1"/>
  <c r="H361" i="1"/>
  <c r="H360" i="1"/>
  <c r="G360" i="1"/>
  <c r="H359" i="1"/>
  <c r="F356" i="1"/>
  <c r="H356" i="1" s="1"/>
  <c r="H355" i="1"/>
  <c r="H354" i="1"/>
  <c r="H353" i="1"/>
  <c r="F350" i="1"/>
  <c r="H350" i="1" s="1"/>
  <c r="H349" i="1"/>
  <c r="H348" i="1"/>
  <c r="H347" i="1"/>
  <c r="F344" i="1"/>
  <c r="G343" i="1" s="1"/>
  <c r="H343" i="1"/>
  <c r="F340" i="1"/>
  <c r="H340" i="1" s="1"/>
  <c r="H339" i="1"/>
  <c r="H338" i="1"/>
  <c r="H337" i="1"/>
  <c r="H336" i="1"/>
  <c r="H332" i="1"/>
  <c r="F332" i="1"/>
  <c r="H331" i="1"/>
  <c r="H330" i="1"/>
  <c r="H329" i="1"/>
  <c r="F326" i="1"/>
  <c r="G324" i="1" s="1"/>
  <c r="H325" i="1"/>
  <c r="H324" i="1"/>
  <c r="H323" i="1"/>
  <c r="H322" i="1"/>
  <c r="H321" i="1"/>
  <c r="H317" i="1"/>
  <c r="H316" i="1"/>
  <c r="H315" i="1"/>
  <c r="H314" i="1"/>
  <c r="H313" i="1"/>
  <c r="H312" i="1"/>
  <c r="H311" i="1"/>
  <c r="F311" i="1"/>
  <c r="F318" i="1" s="1"/>
  <c r="H310" i="1"/>
  <c r="F307" i="1"/>
  <c r="H307" i="1" s="1"/>
  <c r="H306" i="1"/>
  <c r="H305" i="1"/>
  <c r="F302" i="1"/>
  <c r="G301" i="1" s="1"/>
  <c r="H301" i="1"/>
  <c r="H300" i="1"/>
  <c r="F297" i="1"/>
  <c r="H297" i="1" s="1"/>
  <c r="H296" i="1"/>
  <c r="F293" i="1"/>
  <c r="H293" i="1" s="1"/>
  <c r="H292" i="1"/>
  <c r="H291" i="1"/>
  <c r="F288" i="1"/>
  <c r="G287" i="1" s="1"/>
  <c r="H287" i="1"/>
  <c r="H286" i="1"/>
  <c r="H285" i="1"/>
  <c r="H284" i="1"/>
  <c r="H283" i="1"/>
  <c r="H282" i="1"/>
  <c r="H281" i="1"/>
  <c r="F278" i="1"/>
  <c r="G277" i="1" s="1"/>
  <c r="H277" i="1"/>
  <c r="H276" i="1"/>
  <c r="H275" i="1"/>
  <c r="F272" i="1"/>
  <c r="H272" i="1" s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F256" i="1"/>
  <c r="G255" i="1" s="1"/>
  <c r="H255" i="1"/>
  <c r="H254" i="1"/>
  <c r="F251" i="1"/>
  <c r="H251" i="1" s="1"/>
  <c r="H250" i="1"/>
  <c r="H249" i="1"/>
  <c r="H248" i="1"/>
  <c r="F247" i="1"/>
  <c r="H247" i="1" s="1"/>
  <c r="H246" i="1"/>
  <c r="F243" i="1"/>
  <c r="G242" i="1" s="1"/>
  <c r="H242" i="1"/>
  <c r="F239" i="1"/>
  <c r="G238" i="1" s="1"/>
  <c r="H238" i="1"/>
  <c r="H237" i="1"/>
  <c r="H236" i="1"/>
  <c r="H232" i="1"/>
  <c r="H231" i="1"/>
  <c r="F231" i="1"/>
  <c r="F233" i="1" s="1"/>
  <c r="H230" i="1"/>
  <c r="F227" i="1"/>
  <c r="H227" i="1" s="1"/>
  <c r="H226" i="1"/>
  <c r="H225" i="1"/>
  <c r="H224" i="1"/>
  <c r="H223" i="1"/>
  <c r="H222" i="1"/>
  <c r="H221" i="1"/>
  <c r="F218" i="1"/>
  <c r="H218" i="1" s="1"/>
  <c r="H217" i="1"/>
  <c r="H216" i="1"/>
  <c r="H215" i="1"/>
  <c r="H214" i="1"/>
  <c r="H213" i="1"/>
  <c r="H212" i="1"/>
  <c r="H211" i="1"/>
  <c r="H210" i="1"/>
  <c r="H209" i="1"/>
  <c r="H208" i="1"/>
  <c r="H204" i="1"/>
  <c r="H203" i="1"/>
  <c r="H202" i="1"/>
  <c r="H201" i="1"/>
  <c r="F200" i="1"/>
  <c r="H199" i="1"/>
  <c r="H198" i="1"/>
  <c r="H197" i="1"/>
  <c r="F193" i="1"/>
  <c r="H193" i="1" s="1"/>
  <c r="H192" i="1"/>
  <c r="H191" i="1"/>
  <c r="F191" i="1"/>
  <c r="F194" i="1" s="1"/>
  <c r="H190" i="1"/>
  <c r="F187" i="1"/>
  <c r="G186" i="1" s="1"/>
  <c r="H186" i="1"/>
  <c r="H185" i="1"/>
  <c r="H184" i="1"/>
  <c r="F181" i="1"/>
  <c r="H181" i="1" s="1"/>
  <c r="H180" i="1"/>
  <c r="H179" i="1"/>
  <c r="H178" i="1"/>
  <c r="H177" i="1"/>
  <c r="F174" i="1"/>
  <c r="H174" i="1" s="1"/>
  <c r="H173" i="1"/>
  <c r="H172" i="1"/>
  <c r="H171" i="1"/>
  <c r="F168" i="1"/>
  <c r="G167" i="1" s="1"/>
  <c r="H167" i="1"/>
  <c r="H166" i="1"/>
  <c r="H165" i="1"/>
  <c r="F162" i="1"/>
  <c r="H162" i="1" s="1"/>
  <c r="H161" i="1"/>
  <c r="F158" i="1"/>
  <c r="H158" i="1" s="1"/>
  <c r="H157" i="1"/>
  <c r="H156" i="1"/>
  <c r="H155" i="1"/>
  <c r="H154" i="1"/>
  <c r="F151" i="1"/>
  <c r="H151" i="1" s="1"/>
  <c r="H150" i="1"/>
  <c r="F147" i="1"/>
  <c r="G146" i="1" s="1"/>
  <c r="H146" i="1"/>
  <c r="H145" i="1"/>
  <c r="H144" i="1"/>
  <c r="F140" i="1"/>
  <c r="H140" i="1" s="1"/>
  <c r="H139" i="1"/>
  <c r="F138" i="1"/>
  <c r="H138" i="1" s="1"/>
  <c r="H137" i="1"/>
  <c r="H136" i="1"/>
  <c r="F136" i="1"/>
  <c r="H132" i="1"/>
  <c r="H131" i="1"/>
  <c r="F130" i="1"/>
  <c r="H130" i="1" s="1"/>
  <c r="H129" i="1"/>
  <c r="H128" i="1"/>
  <c r="H127" i="1"/>
  <c r="H126" i="1"/>
  <c r="H125" i="1"/>
  <c r="F124" i="1"/>
  <c r="H123" i="1"/>
  <c r="H122" i="1"/>
  <c r="H121" i="1"/>
  <c r="H120" i="1"/>
  <c r="H119" i="1"/>
  <c r="H118" i="1"/>
  <c r="H114" i="1"/>
  <c r="H113" i="1"/>
  <c r="H112" i="1"/>
  <c r="F111" i="1"/>
  <c r="F115" i="1" s="1"/>
  <c r="F108" i="1"/>
  <c r="H108" i="1" s="1"/>
  <c r="H107" i="1"/>
  <c r="H106" i="1"/>
  <c r="H105" i="1"/>
  <c r="H104" i="1"/>
  <c r="H103" i="1"/>
  <c r="H102" i="1"/>
  <c r="H101" i="1"/>
  <c r="H100" i="1"/>
  <c r="H99" i="1"/>
  <c r="H98" i="1"/>
  <c r="H97" i="1"/>
  <c r="H96" i="1"/>
  <c r="F93" i="1"/>
  <c r="H93" i="1" s="1"/>
  <c r="H92" i="1"/>
  <c r="F89" i="1"/>
  <c r="G88" i="1" s="1"/>
  <c r="H88" i="1"/>
  <c r="H87" i="1"/>
  <c r="H86" i="1"/>
  <c r="H85" i="1"/>
  <c r="H84" i="1"/>
  <c r="H83" i="1"/>
  <c r="H82" i="1"/>
  <c r="H81" i="1"/>
  <c r="H77" i="1"/>
  <c r="H76" i="1"/>
  <c r="H75" i="1"/>
  <c r="H74" i="1"/>
  <c r="H73" i="1"/>
  <c r="H72" i="1"/>
  <c r="H71" i="1"/>
  <c r="H70" i="1"/>
  <c r="H69" i="1"/>
  <c r="H68" i="1"/>
  <c r="F68" i="1"/>
  <c r="F78" i="1" s="1"/>
  <c r="H67" i="1"/>
  <c r="H66" i="1"/>
  <c r="H65" i="1"/>
  <c r="H64" i="1"/>
  <c r="H63" i="1"/>
  <c r="H62" i="1"/>
  <c r="H61" i="1"/>
  <c r="H60" i="1"/>
  <c r="H59" i="1"/>
  <c r="H58" i="1"/>
  <c r="H57" i="1"/>
  <c r="F54" i="1"/>
  <c r="H54" i="1" s="1"/>
  <c r="H53" i="1"/>
  <c r="H52" i="1"/>
  <c r="H51" i="1"/>
  <c r="F48" i="1"/>
  <c r="H48" i="1" s="1"/>
  <c r="H47" i="1"/>
  <c r="H46" i="1"/>
  <c r="H45" i="1"/>
  <c r="H44" i="1"/>
  <c r="H43" i="1"/>
  <c r="H42" i="1"/>
  <c r="H41" i="1"/>
  <c r="F38" i="1"/>
  <c r="G35" i="1" s="1"/>
  <c r="H37" i="1"/>
  <c r="H36" i="1"/>
  <c r="H35" i="1"/>
  <c r="H34" i="1"/>
  <c r="F31" i="1"/>
  <c r="G30" i="1" s="1"/>
  <c r="H30" i="1"/>
  <c r="H29" i="1"/>
  <c r="H28" i="1"/>
  <c r="H27" i="1"/>
  <c r="H23" i="1"/>
  <c r="H22" i="1"/>
  <c r="F21" i="1"/>
  <c r="H20" i="1"/>
  <c r="F17" i="1"/>
  <c r="G15" i="1" s="1"/>
  <c r="H16" i="1"/>
  <c r="H15" i="1"/>
  <c r="F14" i="1"/>
  <c r="H14" i="1" s="1"/>
  <c r="H13" i="1"/>
  <c r="F10" i="1"/>
  <c r="G9" i="1" s="1"/>
  <c r="H9" i="1"/>
  <c r="H8" i="1"/>
  <c r="H7" i="1"/>
  <c r="H6" i="1"/>
  <c r="H5" i="1"/>
  <c r="H4" i="1"/>
  <c r="G154" i="1" l="1"/>
  <c r="G832" i="1"/>
  <c r="G775" i="1"/>
  <c r="G941" i="1"/>
  <c r="G306" i="1"/>
  <c r="G420" i="1"/>
  <c r="G37" i="1"/>
  <c r="G817" i="1"/>
  <c r="G853" i="1"/>
  <c r="G96" i="1"/>
  <c r="G156" i="1"/>
  <c r="G954" i="1"/>
  <c r="H38" i="1"/>
  <c r="G34" i="1"/>
  <c r="G210" i="1"/>
  <c r="G208" i="1"/>
  <c r="G212" i="1"/>
  <c r="G709" i="1"/>
  <c r="G826" i="1"/>
  <c r="G848" i="1"/>
  <c r="G858" i="1"/>
  <c r="G881" i="1"/>
  <c r="G891" i="1"/>
  <c r="G209" i="1"/>
  <c r="G214" i="1"/>
  <c r="G36" i="1"/>
  <c r="G305" i="1"/>
  <c r="G359" i="1"/>
  <c r="G363" i="1"/>
  <c r="G596" i="1"/>
  <c r="G790" i="1"/>
  <c r="G872" i="1"/>
  <c r="G976" i="1"/>
  <c r="G213" i="1"/>
  <c r="G361" i="1"/>
  <c r="H792" i="1"/>
  <c r="G211" i="1"/>
  <c r="G485" i="1"/>
  <c r="G789" i="1"/>
  <c r="G880" i="1"/>
  <c r="G890" i="1"/>
  <c r="G558" i="1"/>
  <c r="G216" i="1"/>
  <c r="G237" i="1"/>
  <c r="G247" i="1"/>
  <c r="G362" i="1"/>
  <c r="G750" i="1"/>
  <c r="G84" i="1"/>
  <c r="G291" i="1"/>
  <c r="G468" i="1"/>
  <c r="G500" i="1"/>
  <c r="G502" i="1"/>
  <c r="H504" i="1"/>
  <c r="G574" i="1"/>
  <c r="H841" i="1"/>
  <c r="G86" i="1"/>
  <c r="G82" i="1"/>
  <c r="G106" i="1"/>
  <c r="G466" i="1"/>
  <c r="H706" i="1"/>
  <c r="H715" i="1"/>
  <c r="H777" i="1"/>
  <c r="H837" i="1"/>
  <c r="G501" i="1"/>
  <c r="H553" i="1"/>
  <c r="G585" i="1"/>
  <c r="H711" i="1"/>
  <c r="G14" i="1"/>
  <c r="G150" i="1"/>
  <c r="H344" i="1"/>
  <c r="G424" i="1"/>
  <c r="G493" i="1"/>
  <c r="H635" i="1"/>
  <c r="G666" i="1"/>
  <c r="G724" i="1"/>
  <c r="H743" i="1"/>
  <c r="G784" i="1"/>
  <c r="G844" i="1"/>
  <c r="G92" i="1"/>
  <c r="G621" i="1"/>
  <c r="H631" i="1"/>
  <c r="G644" i="1"/>
  <c r="G722" i="1"/>
  <c r="G8" i="1"/>
  <c r="G185" i="1"/>
  <c r="H187" i="1"/>
  <c r="G215" i="1"/>
  <c r="G217" i="1"/>
  <c r="G536" i="1"/>
  <c r="H538" i="1"/>
  <c r="G718" i="1"/>
  <c r="G958" i="1"/>
  <c r="G971" i="1"/>
  <c r="G995" i="1"/>
  <c r="G1001" i="1"/>
  <c r="G222" i="1"/>
  <c r="G650" i="1"/>
  <c r="G29" i="1"/>
  <c r="H31" i="1"/>
  <c r="G100" i="1"/>
  <c r="G166" i="1"/>
  <c r="G225" i="1"/>
  <c r="G354" i="1"/>
  <c r="G440" i="1"/>
  <c r="G451" i="1"/>
  <c r="G473" i="1"/>
  <c r="H475" i="1"/>
  <c r="G480" i="1"/>
  <c r="G578" i="1"/>
  <c r="G583" i="1"/>
  <c r="H592" i="1"/>
  <c r="H598" i="1"/>
  <c r="H646" i="1"/>
  <c r="H652" i="1"/>
  <c r="H658" i="1"/>
  <c r="H662" i="1"/>
  <c r="H668" i="1"/>
  <c r="G672" i="1"/>
  <c r="H674" i="1"/>
  <c r="G785" i="1"/>
  <c r="G905" i="1"/>
  <c r="G940" i="1"/>
  <c r="G942" i="1"/>
  <c r="H990" i="1"/>
  <c r="G1030" i="1"/>
  <c r="G656" i="1"/>
  <c r="G27" i="1"/>
  <c r="G53" i="1"/>
  <c r="G98" i="1"/>
  <c r="G145" i="1"/>
  <c r="H147" i="1"/>
  <c r="G221" i="1"/>
  <c r="G223" i="1"/>
  <c r="G292" i="1"/>
  <c r="G368" i="1"/>
  <c r="G388" i="1"/>
  <c r="G467" i="1"/>
  <c r="G469" i="1"/>
  <c r="G478" i="1"/>
  <c r="H567" i="1"/>
  <c r="G572" i="1"/>
  <c r="G591" i="1"/>
  <c r="G595" i="1"/>
  <c r="G649" i="1"/>
  <c r="G655" i="1"/>
  <c r="G665" i="1"/>
  <c r="G671" i="1"/>
  <c r="H735" i="1"/>
  <c r="G895" i="1"/>
  <c r="G935" i="1"/>
  <c r="G1026" i="1"/>
  <c r="G336" i="1"/>
  <c r="G1003" i="1"/>
  <c r="G682" i="1"/>
  <c r="G926" i="1"/>
  <c r="G1005" i="1"/>
  <c r="G6" i="1"/>
  <c r="G28" i="1"/>
  <c r="G42" i="1"/>
  <c r="G44" i="1"/>
  <c r="G46" i="1"/>
  <c r="G51" i="1"/>
  <c r="G81" i="1"/>
  <c r="G83" i="1"/>
  <c r="G85" i="1"/>
  <c r="G104" i="1"/>
  <c r="G155" i="1"/>
  <c r="G157" i="1"/>
  <c r="G172" i="1"/>
  <c r="G177" i="1"/>
  <c r="G184" i="1"/>
  <c r="H243" i="1"/>
  <c r="G260" i="1"/>
  <c r="G262" i="1"/>
  <c r="G264" i="1"/>
  <c r="G266" i="1"/>
  <c r="G268" i="1"/>
  <c r="G270" i="1"/>
  <c r="G286" i="1"/>
  <c r="G300" i="1"/>
  <c r="G433" i="1"/>
  <c r="G438" i="1"/>
  <c r="H453" i="1"/>
  <c r="H489" i="1"/>
  <c r="H533" i="1"/>
  <c r="H627" i="1"/>
  <c r="G639" i="1"/>
  <c r="H641" i="1"/>
  <c r="H684" i="1"/>
  <c r="H688" i="1"/>
  <c r="H692" i="1"/>
  <c r="G699" i="1"/>
  <c r="H739" i="1"/>
  <c r="H752" i="1"/>
  <c r="H756" i="1"/>
  <c r="H760" i="1"/>
  <c r="H764" i="1"/>
  <c r="H768" i="1"/>
  <c r="H772" i="1"/>
  <c r="H781" i="1"/>
  <c r="G813" i="1"/>
  <c r="G854" i="1"/>
  <c r="G868" i="1"/>
  <c r="G903" i="1"/>
  <c r="G931" i="1"/>
  <c r="G950" i="1"/>
  <c r="G972" i="1"/>
  <c r="G993" i="1"/>
  <c r="H1007" i="1"/>
  <c r="H1011" i="1"/>
  <c r="G1016" i="1"/>
  <c r="G1021" i="1"/>
  <c r="G1040" i="1"/>
  <c r="G487" i="1"/>
  <c r="G531" i="1"/>
  <c r="G808" i="1"/>
  <c r="G863" i="1"/>
  <c r="G4" i="1"/>
  <c r="G97" i="1"/>
  <c r="G102" i="1"/>
  <c r="G180" i="1"/>
  <c r="H239" i="1"/>
  <c r="G249" i="1"/>
  <c r="G254" i="1"/>
  <c r="H256" i="1"/>
  <c r="G276" i="1"/>
  <c r="G284" i="1"/>
  <c r="G296" i="1"/>
  <c r="G338" i="1"/>
  <c r="G348" i="1"/>
  <c r="H365" i="1"/>
  <c r="G399" i="1"/>
  <c r="H401" i="1"/>
  <c r="G486" i="1"/>
  <c r="G495" i="1"/>
  <c r="H623" i="1"/>
  <c r="G695" i="1"/>
  <c r="G809" i="1"/>
  <c r="G864" i="1"/>
  <c r="G885" i="1"/>
  <c r="G899" i="1"/>
  <c r="G927" i="1"/>
  <c r="G946" i="1"/>
  <c r="G1002" i="1"/>
  <c r="G1004" i="1"/>
  <c r="G1014" i="1"/>
  <c r="G1035" i="1"/>
  <c r="G41" i="1"/>
  <c r="G43" i="1"/>
  <c r="G45" i="1"/>
  <c r="G178" i="1"/>
  <c r="G236" i="1"/>
  <c r="G259" i="1"/>
  <c r="G261" i="1"/>
  <c r="G263" i="1"/>
  <c r="G265" i="1"/>
  <c r="G267" i="1"/>
  <c r="G269" i="1"/>
  <c r="G282" i="1"/>
  <c r="H747" i="1"/>
  <c r="G981" i="1"/>
  <c r="G1015" i="1"/>
  <c r="G1017" i="1"/>
  <c r="G994" i="1"/>
  <c r="G996" i="1"/>
  <c r="G983" i="1"/>
  <c r="G982" i="1"/>
  <c r="G984" i="1"/>
  <c r="G962" i="1"/>
  <c r="H964" i="1"/>
  <c r="H968" i="1"/>
  <c r="H828" i="1"/>
  <c r="H850" i="1"/>
  <c r="H860" i="1"/>
  <c r="H887" i="1"/>
  <c r="H907" i="1"/>
  <c r="H911" i="1"/>
  <c r="H915" i="1"/>
  <c r="H919" i="1"/>
  <c r="H923" i="1"/>
  <c r="G904" i="1"/>
  <c r="F24" i="1"/>
  <c r="H10" i="1"/>
  <c r="H17" i="1"/>
  <c r="G13" i="1"/>
  <c r="H21" i="1"/>
  <c r="G66" i="1"/>
  <c r="G64" i="1"/>
  <c r="G60" i="1"/>
  <c r="H78" i="1"/>
  <c r="G77" i="1"/>
  <c r="G75" i="1"/>
  <c r="G73" i="1"/>
  <c r="G71" i="1"/>
  <c r="G69" i="1"/>
  <c r="G67" i="1"/>
  <c r="G63" i="1"/>
  <c r="G59" i="1"/>
  <c r="G65" i="1"/>
  <c r="G61" i="1"/>
  <c r="G57" i="1"/>
  <c r="G76" i="1"/>
  <c r="G74" i="1"/>
  <c r="G72" i="1"/>
  <c r="G70" i="1"/>
  <c r="G62" i="1"/>
  <c r="G58" i="1"/>
  <c r="H194" i="1"/>
  <c r="G190" i="1"/>
  <c r="G191" i="1"/>
  <c r="G192" i="1"/>
  <c r="G5" i="1"/>
  <c r="G7" i="1"/>
  <c r="G316" i="1"/>
  <c r="G314" i="1"/>
  <c r="G312" i="1"/>
  <c r="G310" i="1"/>
  <c r="H318" i="1"/>
  <c r="G317" i="1"/>
  <c r="G315" i="1"/>
  <c r="G313" i="1"/>
  <c r="G16" i="1"/>
  <c r="G113" i="1"/>
  <c r="H115" i="1"/>
  <c r="G114" i="1"/>
  <c r="G112" i="1"/>
  <c r="G232" i="1"/>
  <c r="H233" i="1"/>
  <c r="G230" i="1"/>
  <c r="G52" i="1"/>
  <c r="G87" i="1"/>
  <c r="H111" i="1"/>
  <c r="H124" i="1"/>
  <c r="G161" i="1"/>
  <c r="G165" i="1"/>
  <c r="G171" i="1"/>
  <c r="G173" i="1"/>
  <c r="G179" i="1"/>
  <c r="H200" i="1"/>
  <c r="G47" i="1"/>
  <c r="G68" i="1"/>
  <c r="G99" i="1"/>
  <c r="G101" i="1"/>
  <c r="G103" i="1"/>
  <c r="G105" i="1"/>
  <c r="G107" i="1"/>
  <c r="G144" i="1"/>
  <c r="F205" i="1"/>
  <c r="G224" i="1"/>
  <c r="G226" i="1"/>
  <c r="G231" i="1"/>
  <c r="G311" i="1"/>
  <c r="H326" i="1"/>
  <c r="G325" i="1"/>
  <c r="G323" i="1"/>
  <c r="G321" i="1"/>
  <c r="G355" i="1"/>
  <c r="G353" i="1"/>
  <c r="G375" i="1"/>
  <c r="H381" i="1"/>
  <c r="G380" i="1"/>
  <c r="G378" i="1"/>
  <c r="G376" i="1"/>
  <c r="G386" i="1"/>
  <c r="G394" i="1"/>
  <c r="G426" i="1"/>
  <c r="G547" i="1"/>
  <c r="G602" i="1"/>
  <c r="H603" i="1"/>
  <c r="H702" i="1"/>
  <c r="H89" i="1"/>
  <c r="G392" i="1"/>
  <c r="G415" i="1"/>
  <c r="G413" i="1"/>
  <c r="H416" i="1"/>
  <c r="F463" i="1"/>
  <c r="G458" i="1" s="1"/>
  <c r="H458" i="1"/>
  <c r="G510" i="1"/>
  <c r="G508" i="1"/>
  <c r="H512" i="1"/>
  <c r="G511" i="1"/>
  <c r="G608" i="1"/>
  <c r="G606" i="1"/>
  <c r="H609" i="1"/>
  <c r="G678" i="1"/>
  <c r="H679" i="1"/>
  <c r="G796" i="1"/>
  <c r="H797" i="1"/>
  <c r="G804" i="1"/>
  <c r="H805" i="1"/>
  <c r="F133" i="1"/>
  <c r="G124" i="1" s="1"/>
  <c r="F141" i="1"/>
  <c r="G111" i="1"/>
  <c r="H168" i="1"/>
  <c r="G193" i="1"/>
  <c r="G246" i="1"/>
  <c r="G271" i="1"/>
  <c r="H278" i="1"/>
  <c r="H288" i="1"/>
  <c r="H302" i="1"/>
  <c r="G322" i="1"/>
  <c r="F333" i="1"/>
  <c r="G332" i="1" s="1"/>
  <c r="G337" i="1"/>
  <c r="G339" i="1"/>
  <c r="G349" i="1"/>
  <c r="G347" i="1"/>
  <c r="H372" i="1"/>
  <c r="G371" i="1"/>
  <c r="G369" i="1"/>
  <c r="G377" i="1"/>
  <c r="G414" i="1"/>
  <c r="H435" i="1"/>
  <c r="G434" i="1"/>
  <c r="G432" i="1"/>
  <c r="G515" i="1"/>
  <c r="H516" i="1"/>
  <c r="G519" i="1"/>
  <c r="H523" i="1"/>
  <c r="G522" i="1"/>
  <c r="H542" i="1"/>
  <c r="G542" i="1"/>
  <c r="G570" i="1"/>
  <c r="H580" i="1"/>
  <c r="G579" i="1"/>
  <c r="G577" i="1"/>
  <c r="G575" i="1"/>
  <c r="G573" i="1"/>
  <c r="G571" i="1"/>
  <c r="G607" i="1"/>
  <c r="G677" i="1"/>
  <c r="G795" i="1"/>
  <c r="G248" i="1"/>
  <c r="G250" i="1"/>
  <c r="G275" i="1"/>
  <c r="G281" i="1"/>
  <c r="G283" i="1"/>
  <c r="G285" i="1"/>
  <c r="G384" i="1"/>
  <c r="H396" i="1"/>
  <c r="G395" i="1"/>
  <c r="G393" i="1"/>
  <c r="G391" i="1"/>
  <c r="G389" i="1"/>
  <c r="G387" i="1"/>
  <c r="G385" i="1"/>
  <c r="F410" i="1"/>
  <c r="G405" i="1" s="1"/>
  <c r="H405" i="1"/>
  <c r="H428" i="1"/>
  <c r="G427" i="1"/>
  <c r="G425" i="1"/>
  <c r="G423" i="1"/>
  <c r="G421" i="1"/>
  <c r="G419" i="1"/>
  <c r="G447" i="1"/>
  <c r="G445" i="1"/>
  <c r="H448" i="1"/>
  <c r="G509" i="1"/>
  <c r="F528" i="1"/>
  <c r="H527" i="1"/>
  <c r="G543" i="1"/>
  <c r="H549" i="1"/>
  <c r="G548" i="1"/>
  <c r="G546" i="1"/>
  <c r="G541" i="1"/>
  <c r="G544" i="1"/>
  <c r="G561" i="1"/>
  <c r="G559" i="1"/>
  <c r="H563" i="1"/>
  <c r="G562" i="1"/>
  <c r="G557" i="1"/>
  <c r="G560" i="1"/>
  <c r="F617" i="1"/>
  <c r="H613" i="1"/>
  <c r="F731" i="1"/>
  <c r="G730" i="1" s="1"/>
  <c r="H730" i="1"/>
  <c r="G800" i="1"/>
  <c r="H801" i="1"/>
  <c r="G439" i="1"/>
  <c r="G441" i="1"/>
  <c r="G479" i="1"/>
  <c r="G481" i="1"/>
  <c r="G492" i="1"/>
  <c r="G494" i="1"/>
  <c r="G496" i="1"/>
  <c r="G584" i="1"/>
  <c r="G586" i="1"/>
  <c r="G620" i="1"/>
  <c r="G638" i="1"/>
  <c r="G723" i="1"/>
  <c r="G725" i="1"/>
  <c r="G521" i="1"/>
  <c r="G700" i="1"/>
  <c r="G365" i="1" l="1"/>
  <c r="G340" i="1"/>
  <c r="G489" i="1"/>
  <c r="G31" i="1"/>
  <c r="G218" i="1"/>
  <c r="G48" i="1"/>
  <c r="G10" i="1"/>
  <c r="G470" i="1"/>
  <c r="G435" i="1"/>
  <c r="G372" i="1"/>
  <c r="G181" i="1"/>
  <c r="G227" i="1"/>
  <c r="G1007" i="1"/>
  <c r="G381" i="1"/>
  <c r="G89" i="1"/>
  <c r="G997" i="1"/>
  <c r="G158" i="1"/>
  <c r="G726" i="1"/>
  <c r="G587" i="1"/>
  <c r="G563" i="1"/>
  <c r="G985" i="1"/>
  <c r="G272" i="1"/>
  <c r="G512" i="1"/>
  <c r="G1018" i="1"/>
  <c r="G526" i="1"/>
  <c r="H528" i="1"/>
  <c r="G523" i="1"/>
  <c r="G461" i="1"/>
  <c r="G459" i="1"/>
  <c r="G457" i="1"/>
  <c r="H463" i="1"/>
  <c r="G462" i="1"/>
  <c r="G460" i="1"/>
  <c r="G456" i="1"/>
  <c r="G497" i="1"/>
  <c r="G442" i="1"/>
  <c r="G615" i="1"/>
  <c r="G612" i="1"/>
  <c r="G616" i="1"/>
  <c r="H617" i="1"/>
  <c r="G614" i="1"/>
  <c r="G549" i="1"/>
  <c r="G251" i="1"/>
  <c r="G115" i="1"/>
  <c r="G108" i="1"/>
  <c r="G527" i="1"/>
  <c r="H141" i="1"/>
  <c r="G136" i="1"/>
  <c r="G139" i="1"/>
  <c r="G140" i="1"/>
  <c r="G137" i="1"/>
  <c r="H24" i="1"/>
  <c r="G23" i="1"/>
  <c r="G22" i="1"/>
  <c r="G20" i="1"/>
  <c r="G729" i="1"/>
  <c r="H731" i="1"/>
  <c r="G482" i="1"/>
  <c r="G613" i="1"/>
  <c r="G428" i="1"/>
  <c r="G408" i="1"/>
  <c r="G406" i="1"/>
  <c r="G404" i="1"/>
  <c r="H410" i="1"/>
  <c r="G409" i="1"/>
  <c r="G407" i="1"/>
  <c r="G396" i="1"/>
  <c r="G580" i="1"/>
  <c r="H333" i="1"/>
  <c r="G331" i="1"/>
  <c r="G329" i="1"/>
  <c r="G330" i="1"/>
  <c r="H133" i="1"/>
  <c r="G130" i="1"/>
  <c r="G121" i="1"/>
  <c r="G128" i="1"/>
  <c r="G126" i="1"/>
  <c r="G120" i="1"/>
  <c r="G131" i="1"/>
  <c r="G122" i="1"/>
  <c r="G118" i="1"/>
  <c r="G129" i="1"/>
  <c r="G127" i="1"/>
  <c r="G125" i="1"/>
  <c r="G132" i="1"/>
  <c r="G123" i="1"/>
  <c r="G119" i="1"/>
  <c r="G326" i="1"/>
  <c r="G199" i="1"/>
  <c r="G197" i="1"/>
  <c r="H205" i="1"/>
  <c r="G204" i="1"/>
  <c r="G202" i="1"/>
  <c r="G198" i="1"/>
  <c r="G203" i="1"/>
  <c r="G201" i="1"/>
  <c r="G318" i="1"/>
  <c r="G194" i="1"/>
  <c r="G200" i="1"/>
  <c r="G21" i="1"/>
  <c r="G138" i="1"/>
  <c r="G78" i="1"/>
  <c r="G333" i="1" l="1"/>
  <c r="G410" i="1"/>
  <c r="G141" i="1"/>
  <c r="G24" i="1"/>
  <c r="G205" i="1"/>
  <c r="G617" i="1"/>
  <c r="G463" i="1"/>
  <c r="G133" i="1"/>
</calcChain>
</file>

<file path=xl/sharedStrings.xml><?xml version="1.0" encoding="utf-8"?>
<sst xmlns="http://schemas.openxmlformats.org/spreadsheetml/2006/main" count="3320" uniqueCount="207">
  <si>
    <t>واردات از منشا صنعت ساخت: بخش الف-کشاورزی، جنگلداری و ماهیگیری( 03-01)</t>
  </si>
  <si>
    <t>ارز ش بر حسب دلار</t>
  </si>
  <si>
    <t>درصد</t>
  </si>
  <si>
    <t>کد آیسیک 01 -  توليد گياهان و حيوانات، شكار و فعاليتهاي خدماتي وابسته</t>
  </si>
  <si>
    <t>ارزش دلار</t>
  </si>
  <si>
    <t xml:space="preserve">درصد سهم </t>
  </si>
  <si>
    <t>درصد  در کل واردات</t>
  </si>
  <si>
    <t>BEC5</t>
  </si>
  <si>
    <t>نوع مصرف</t>
  </si>
  <si>
    <t>فرآوری</t>
  </si>
  <si>
    <t>دوام</t>
  </si>
  <si>
    <t>کشاورزی، جنگلداری، ماهیگیری، غذا، نوشیدنی ها، تنباکو</t>
  </si>
  <si>
    <t>واسطه ای</t>
  </si>
  <si>
    <t>اولیه خام</t>
  </si>
  <si>
    <t>جمع</t>
  </si>
  <si>
    <t>کد آیسیک 0111 - کاشت غلات (به جز برنج) ، محصولات حبوبات و دانه های روغنی</t>
  </si>
  <si>
    <t>مصرف نهایی</t>
  </si>
  <si>
    <t>بی دوام</t>
  </si>
  <si>
    <t>کد آیسیک 0113 - كاشت سبزي ها و صيفي جات، ريشه ها و غده ها (تجه ها)</t>
  </si>
  <si>
    <t>کد آیسیک 0115 - كاشت تنباكو</t>
  </si>
  <si>
    <t>کد آیسیک 0116 - كاشت محصولات اليافي</t>
  </si>
  <si>
    <t>نساجی، پوشاك، کفش، جواهرات، چرم</t>
  </si>
  <si>
    <t>کد آیسیک 0119 - كاشت ساير محصولات سالانه</t>
  </si>
  <si>
    <t>کد آیسیک 012 - كاشت محصولات چند ساله ( دائمي)</t>
  </si>
  <si>
    <t>کد آیسیک 0122 - كاشت ميوه هاي گرمسيري و نيمه گرمسيري</t>
  </si>
  <si>
    <t>کد آیسیک 0125 - كاشت ساير ميوه ها و ميوه هاي آجيلي، درختي و بوته اي</t>
  </si>
  <si>
    <t>کد آیسیک 0126 - كاشت ميوه هاي روغني</t>
  </si>
  <si>
    <t>کد آیسیک 0127 - كاشت محصولات آشاميدني</t>
  </si>
  <si>
    <t>کد آیسیک 0128 - كاشت ادويه جات، گياهان معطر، مخدر و دارويي</t>
  </si>
  <si>
    <t>کد آیسیک 0129 - كاشت ساير محصولات چند ساله ( دائمي)</t>
  </si>
  <si>
    <t>کد آیسیک 0130 - كاشت ساير محصولات چند ساله ( دائمي)</t>
  </si>
  <si>
    <t>کد آیسیک 014 - پرورش حيوانات</t>
  </si>
  <si>
    <t>کد آیسیک 0141 - پرورش گاو و گاوميش</t>
  </si>
  <si>
    <t>کد آیسیک 0142 - پرورش اسب و اسب سانان</t>
  </si>
  <si>
    <t>بهداشت ، داروسازی ، آموزش ، فرهنگی ، ورزشی</t>
  </si>
  <si>
    <t>سرمایه ای</t>
  </si>
  <si>
    <t>کد آیسیک 0144 - پرورش گوسفند و بز</t>
  </si>
  <si>
    <t>کد آیسیک 0146 - پرورش ماكيان</t>
  </si>
  <si>
    <t>کد آیسیک 0149 - پرورش ساير حيوانات</t>
  </si>
  <si>
    <t>فرآوری شده</t>
  </si>
  <si>
    <t>تجهیزات و خدمات حمل و نقل ، مسافرت ، خدمات پستی</t>
  </si>
  <si>
    <t>کد آیسیک 0220 - بريدن درختان</t>
  </si>
  <si>
    <t>کد آیسیک 0230 - جمع آوري فراورده هاي جنگلي غير چوبي</t>
  </si>
  <si>
    <t>کد آیسیک 03 - ماهيگيري و آبزي پروري</t>
  </si>
  <si>
    <t>کد آیسیک 0311 - ماهيگيري در دریاهای آزاد</t>
  </si>
  <si>
    <t>کد آیسیک 032 - آبزي پروري</t>
  </si>
  <si>
    <t>واردات از منشا صنعت ساخت: بخش پ-توليد صنعتي ( ساخت)  ( 33-10)</t>
  </si>
  <si>
    <t>کد آیسیک 2011 - توليد مواد شيميايي اساسي</t>
  </si>
  <si>
    <t>معدن، معدن سنگ، پالایشگاه، سوخت، مواد شیمیایی، برق، آب، تصفیه پسماند</t>
  </si>
  <si>
    <t>ساخت و ساز ، چوب ، شیشه ، سنگ ، فلزات اساسی ، مسکن ، وسایل برقی ، مبلمان</t>
  </si>
  <si>
    <t>کد آیسیک 1040 - توليد روغن ها و چربي هاي گياهي و حيواني</t>
  </si>
  <si>
    <t>کد آیسیک 2630 - توليد تجهيزات مخابراتي</t>
  </si>
  <si>
    <t>ICT ، رسانه ، کامپیوتر ، تجارت و خدمات مالی</t>
  </si>
  <si>
    <t>با دوام</t>
  </si>
  <si>
    <t>کد آیسیک 2100 - توليد داروها و فراورده هاي دارويي شيميايي و گياهي</t>
  </si>
  <si>
    <t>کد آیسیک 1061 - توليد فراورده هاي دانه اي آسياب شده</t>
  </si>
  <si>
    <t>کد آیسیک 2790 - توليد ساير تجهيزات برقي</t>
  </si>
  <si>
    <t>کد آیسیک 2410 - توليد آهن و فولاد پايه</t>
  </si>
  <si>
    <t>کد آیسیک 2819 - توليد ساير ماشين آلات با كاربرد عام</t>
  </si>
  <si>
    <t>کد آیسیک 1701 - توليد خمير كاغذ، كاغذ و مقوا</t>
  </si>
  <si>
    <t>کد آیسیک 2013 - توليد پلاستيك و لاستيك مصنوعي در شكل نخستين</t>
  </si>
  <si>
    <t>کد آیسیک 2029 - توليد ساير فراورده هاي شيميايي طبقه بندي نشده در جاي ديگر</t>
  </si>
  <si>
    <t>کد آیسیک 3250 - توليد ملزومات و وسايل پزشكي و دندانپزشكي</t>
  </si>
  <si>
    <t>کد آیسیک 2829 - توليد ساير ماشين آلات با كاربرد خاص</t>
  </si>
  <si>
    <t>کد آیسیک 2813 - توليد ساير پمپ ها، كمپرسورها، شيرها و سوپاپ ها</t>
  </si>
  <si>
    <t>کد آیسیک 1010 -فرآوري و نگهداري گوشت</t>
  </si>
  <si>
    <t>کد آیسیک 2211 -  توليد تاير و تيوپ هاي لاستيكي، روكش كردن و بازسازي تايرهاي لاستيكي</t>
  </si>
  <si>
    <t>کد آیسیک 2710 - توليد موتور برقي، دينام، ترانسفورماتور و دستگاه هاي توزيع و كنترل برق</t>
  </si>
  <si>
    <t>کد آیسیک 1072 - توليد قند و شكر</t>
  </si>
  <si>
    <t>کد آیسیک 2930 - توليد قطعات و لوازم اضافي الحاقي نقليه موتوري</t>
  </si>
  <si>
    <t>کد آیسیک 2811 - توليد موتور و توربين، به جز موتورهاي وسايل نقليه هوايي، خودرو و موتورسيكلت</t>
  </si>
  <si>
    <t>کد آیسیک 2824 - توليد ماشين آلات استخراج معدن و ساختمان</t>
  </si>
  <si>
    <t>کد آیسیک 2030 - توليد الياف مصنوعي</t>
  </si>
  <si>
    <t>کد آیسیک 2620 - توليد رايانه و تجهيزات جانبي</t>
  </si>
  <si>
    <t>کد آیسیک 2220 - توليد فراورده هاي پلاستيكي</t>
  </si>
  <si>
    <t>کد آیسیک 2651 - توليد تجهيزات اندازه گيري، آزمون، راهبری و كنترل</t>
  </si>
  <si>
    <t>دولت، ارتش و سایر</t>
  </si>
  <si>
    <t>کد آیسیک 2420 - توليد فلزات پايه گرانبها و ساير فلزهاي غير آهني</t>
  </si>
  <si>
    <t>کد آیسیک 2910 - توليد وسايل نقليه موتوري</t>
  </si>
  <si>
    <t>کد آیسیک 1050 -توليد فراورده هاي لبني</t>
  </si>
  <si>
    <t>کد آیسیک 2021 - توليد آفت كش ها و ساير فراورده هاي شيميايي مورد استفاده در كشاورزي</t>
  </si>
  <si>
    <t>کد آیسیک 2826 - توليد ماشين آلات توليد منسوجات، البسه و چرم</t>
  </si>
  <si>
    <t>کد آیسیک 2823 - توليد ماشين آلات متالورژي</t>
  </si>
  <si>
    <t>کد آیسیک 1709 - توليد ساير كالاهاي كاغذي و مقوايي</t>
  </si>
  <si>
    <t>کد آیسیک 2825 - توليد ماشين آلات عمل آوري مواد غذايي، نوشيدني ها و دخانيات</t>
  </si>
  <si>
    <t>کد آیسیک 1311 - آماده سازي و ريسندگي الياف نساجي</t>
  </si>
  <si>
    <t>کد آیسیک 2012 -  توليد ، كود شيميايي و تركيبات نيتروژن</t>
  </si>
  <si>
    <t>کد آیسیک 26 - توليد محصولات رایانه ای، الكترونيكي و نوري</t>
  </si>
  <si>
    <t>کد آیسیک 2814 - توليد ياتاقان، چرخ دنده و ديفرانسيل</t>
  </si>
  <si>
    <t>کد آیسیک 2660 - توليد تجهيزات پرتودهي، الكتروپزشكي و الكترو درماني</t>
  </si>
  <si>
    <t>کد آیسیک 2593 - توليد آلات برنده، ابزار دستي و يراق آلات عمومي</t>
  </si>
  <si>
    <t>کد آیسیک 2610 - توليد تخته مدار و قطعه هاي الكترونيكي</t>
  </si>
  <si>
    <t>کد آیسیک 1079 - توليد ساير محصولات غذايي طبقه بندي نشده در جاي ديگر</t>
  </si>
  <si>
    <t>کد آیسیک 1399 - توليد ساير منسوجات طبقه بندي نشده در جاي ديگر</t>
  </si>
  <si>
    <t>کد آیسیک 1621 - توليد ورق هاي روكش شده و صفحه هايي كه اصل آن چوب است</t>
  </si>
  <si>
    <t>کد آیسیک 1200 - توليد فراورده هاي توتون و تنباكو</t>
  </si>
  <si>
    <t>کد آیسیک 1312 - بافندگي منسوجات</t>
  </si>
  <si>
    <t>کد آیسیک 2822 - توليد ماشين آلات شكل دهي فلز و ماشين ابزار</t>
  </si>
  <si>
    <t>کد آیسیک 2821 - توليد ماشين آلات كشاورزي و جنگلداري</t>
  </si>
  <si>
    <t>کد آیسیک 2599 - توليد ساير محصولات فلزي ساخته شده طبقه بندي نشده در جاي ديگر</t>
  </si>
  <si>
    <t>کد آیسیک 2219 - توليد ساير فراورده هاي لاستيكي</t>
  </si>
  <si>
    <t>کد آیسیک 3020 - توليد لوكوموتيو هاي راه آهن و وسايل نقليه ريلي</t>
  </si>
  <si>
    <t>کد آیسیک 2740 - توليد تجهيزات روشنايي برقي</t>
  </si>
  <si>
    <t>کد آیسیک 2022 - توليد انواع رنگ، روغن لاج و پوشش هاي مشابه، جوهر چاپ و بتانه</t>
  </si>
  <si>
    <t>کد آیسیک 2816 - توليد تجهيزات بالابر و جابه جا كننده</t>
  </si>
  <si>
    <t>کد آیسیک 1920 - توليد فراورده هاي پالايش شده نفت</t>
  </si>
  <si>
    <t>کد آیسیک 2817 - توليد ماشين آلات و تجهيزات دفتري ( به جز رايانه و وسايل جانبي)</t>
  </si>
  <si>
    <t>کد آیسیک 1610 - اره كشي و رنده کردن چوب</t>
  </si>
  <si>
    <t>کد آیسیک 2391 -  توليد فراورده هاي نسوز</t>
  </si>
  <si>
    <t>کد آیسیک 2310 - توليد شيشه و فراورده هاي شيشه اي</t>
  </si>
  <si>
    <t>کد آیسیک 2023 - توليد صابون و شوينده ها، تركيبات تميزكننده و براق كننده، عطرها و مواد آرايشي</t>
  </si>
  <si>
    <t>کد آیسیک 1910 -  توليد فراورده  هاي كوره كك</t>
  </si>
  <si>
    <t>کد آیسیک 2720 - توليد باتري و انباره</t>
  </si>
  <si>
    <t>کد آیسیک 2399 - توليد ساير فراورده هاي معدني غير فلزي طبقه بندي نشده در جاي ديگر</t>
  </si>
  <si>
    <t>کد آیسیک 2815 - توليد اجاق، كوره و مشعل كوره</t>
  </si>
  <si>
    <t>کد آیسیک 1030 - فرآوري و نگهداري ميوه ها و سبزيجات</t>
  </si>
  <si>
    <t>کد آیسیک 2640 - توليد كالاهاي مصرفي الكترونيكي</t>
  </si>
  <si>
    <t>کد آیسیک 3030 - توليد هواپيما، فضاپيما و ماشين آلات وابسته</t>
  </si>
  <si>
    <t>کد آیسیک 2920 - توليد بدنه ي ( اتاق) وسايل نقليه موتوري؛ توليد تريلر و نيم تريلر</t>
  </si>
  <si>
    <t>کد آیسیک 1073 -توليد كاكائو، شكلات و نقل و شيريني هاي شكري</t>
  </si>
  <si>
    <t>کد آیسیک 1080 - توليد غذاي آماده براي حيوانات</t>
  </si>
  <si>
    <t>کد آیسیک 1702 - توليد كاغذ فانوسي و مقواي زنبوري و ساير وسايل بسته بندي كاغذي و مقوايي</t>
  </si>
  <si>
    <t>کد آیسیک 2750 - توليد وسايل برقي خانگي</t>
  </si>
  <si>
    <t>کد آیسیک 1020 - فرآوري و نگهداري ماهي، سخت پوستان و نرم تنان</t>
  </si>
  <si>
    <t>کد آیسیک 2670 - توليد ابزار اپتيكي و تجهيزات عكاسي</t>
  </si>
  <si>
    <t>کد آیسیک 2431 - ريخته گري آهن و فولاد</t>
  </si>
  <si>
    <t>کد آیسیک 3290 - توليد ساير مصنوعات طبقه بندي نشده در جاي ديگر</t>
  </si>
  <si>
    <t>کد آیسیک 2393 - توليد ساير فراورده هاي چيني و سراميكي</t>
  </si>
  <si>
    <t>کد آیسیک 2818 - توليد ابزار دستي موتوردار</t>
  </si>
  <si>
    <t>کد آیسیک 2731 - توليد كابل هاي فيبر نوري</t>
  </si>
  <si>
    <t>کد آیسیک 2732 - توليد ساير سيم ها و كابل هاي الكترونيكي و برقي</t>
  </si>
  <si>
    <t>کد آیسیک 1062 -توليد نشاسته و فراورده هاي نشاسته اي</t>
  </si>
  <si>
    <t>کد آیسیک 3100 - توليد مبلمان</t>
  </si>
  <si>
    <t>کد آیسیک 3240 - توليد وسايل بازي و اسباب بازي</t>
  </si>
  <si>
    <t>کد آیسیک 2511 - توليد محصولات فلزي سازهاي</t>
  </si>
  <si>
    <t>کد آیسیک 282 - توليد ماشين آلات با كاربرد خاص</t>
  </si>
  <si>
    <t>کد آیسیک 170 -  توليد كاغذ و فراورده هاي كاغذي</t>
  </si>
  <si>
    <t>کد آیسیک 3091 - توليد موتورسيكلت</t>
  </si>
  <si>
    <t>کد آیسیک 2513 - توليد مولدهاي بخار، به جز ديگ هاي آب گرم حرارت مركزي</t>
  </si>
  <si>
    <t>کد آیسیک 2652 - توليد انواع ساعت</t>
  </si>
  <si>
    <t>کد آیسیک 3092 - توليد دوچرخه و صندلي چرخ دار معلولين</t>
  </si>
  <si>
    <t>کد آیسیک 1391 - توليد انواع پارچه هاي كش باف و قلاب بافي</t>
  </si>
  <si>
    <t>کد آیسیک 2512 - توليد منبع، مخزن و كانتينرهاي فلزي</t>
  </si>
  <si>
    <t>کد آیسیک 3230 - توليد كالاهاي ورزشي</t>
  </si>
  <si>
    <t>کد آیسیک 2812 - توليد تجهيزات نيروي سيال</t>
  </si>
  <si>
    <t>کد آیسیک 3011 - توليد كشتي و سازه هاي شناور</t>
  </si>
  <si>
    <t>کد آیسیک 2394 -  توليد سيمان، آهك و گچ</t>
  </si>
  <si>
    <t>کد آیسیک 242 - گروه توليد فلزات پايه گرانبها و ساير فلزهاي غير آهني</t>
  </si>
  <si>
    <t>کد آیسیک 1511 - دباغي و پرداخت چرم؛ پرداخت و رنگرزي خز</t>
  </si>
  <si>
    <t xml:space="preserve">کد آیسیک 1629 - توليد ساير فراورده هاي چوبي؛ توليد كالا از چوب پنبه، حصير و مواد
حصيربافي
</t>
  </si>
  <si>
    <t>کد آیسیک 1394 - توليد طناب، ريسمان، نخ چندلايه ( نخ قند) و توري</t>
  </si>
  <si>
    <t>کد آیسیک 1520 - توليد كفش و پاپوش</t>
  </si>
  <si>
    <t>کد آیسیک 2680 - توليد رسانه هاي نوري و مغناطيسي</t>
  </si>
  <si>
    <t>کد آیسیک 1103 - توليد مالت و مشروب از مالت</t>
  </si>
  <si>
    <t>کد آیسیک 1392 - توليد كالاهاي نساجي آماده، به جز پوشاك</t>
  </si>
  <si>
    <t>کد آیسیک 3220 - توليد آلات موسيقي</t>
  </si>
  <si>
    <t>کد آیسیک 1812 -  فعاليت هاي خدماتي وابسته به چاپ</t>
  </si>
  <si>
    <t>کد آیسیک 241 - گروه  توليد آهن و فولاد پايه</t>
  </si>
  <si>
    <t>کد آیسیک 3012 - توليد قايق هاي تفريحي و ورزشي</t>
  </si>
  <si>
    <t>کد آیسیک 2733 - توليد دستگاه هاي سيم كشي</t>
  </si>
  <si>
    <t>کد آیسیک 1811 - چاپ</t>
  </si>
  <si>
    <t>کد آیسیک 2395 -  توليد كالاها از بتون، سيمان و گچ</t>
  </si>
  <si>
    <t>کد آیسیک 1430 - توليد پوشاك كشباف و قلاب بافي شده</t>
  </si>
  <si>
    <t>کد آیسیک 1622 - توليد كالاهاي نجاري و درودگري ساختمان</t>
  </si>
  <si>
    <t>کد آیسیک 3099 - توليد ساير وسايل حمل و نقل طبقه بندي نشده در جاي ديگر</t>
  </si>
  <si>
    <t>کد آیسیک 1623 - توليد ظروف و محفظه هاي چوبي</t>
  </si>
  <si>
    <t>کد آیسیک 1410 - توليد پوشاك، به استثناي پوشاك تولید شده از پوست خزدار</t>
  </si>
  <si>
    <t>کد آیسیک 2392 -  توليد مواد ساختماني از خاك رس</t>
  </si>
  <si>
    <t>کد آیسیک 1393 - توليد قالي و قاليچه</t>
  </si>
  <si>
    <t>کد آیسیک 1512 - توليد چمدان، كيف دستي و مشابه آن، زين و يراق</t>
  </si>
  <si>
    <t>کد آیسیک 1420 - توليد كالاهاي خزدار</t>
  </si>
  <si>
    <t>کد آیسیک 1104 - توليد نوشابه هاي غير الكلي؛ توليد آب هاي معدني و ساير آب ها در بطري</t>
  </si>
  <si>
    <t>کد آیسیک 27 - توليد تجهيزات برقي</t>
  </si>
  <si>
    <t>کد آیسیک 3211 - توليد جواهرات و كالاهاي وابسته</t>
  </si>
  <si>
    <t>کد آیسیک 321 - توليدات،جواهر جواهرات بدلي و كالاهاي وابسته</t>
  </si>
  <si>
    <t>کد آیسیک 131 - ريسندگي، بافندگي و تكميل منسوجات</t>
  </si>
  <si>
    <t>کد آیسیک 3212 - توليد جواهرات بدلي و كالاهاي وابسته</t>
  </si>
  <si>
    <t>واردات از منشا صنعت ساخت: بخش ب-استخراج معدن ( 09-05)</t>
  </si>
  <si>
    <t>کد آیسیک 0510 - استخراج زغال سنگ خشك</t>
  </si>
  <si>
    <t>کد آیسیک 0729 - استخراج ساير كانه هاي فلزي غير آهني</t>
  </si>
  <si>
    <t>کد آیسیک 0899 - استخراج ساير معادن طبقه بندي نشده در جاي ديگر</t>
  </si>
  <si>
    <t>کد آیسیک 0891 - استخراج مواد معدني شيميايي و كود</t>
  </si>
  <si>
    <t>کد آیسیک 0810 -استخراج سنگ، شن و خاك رس</t>
  </si>
  <si>
    <t>کد آیسیک 0892 - استخراج تورب</t>
  </si>
  <si>
    <t>کد آیسیک 0893 - استخراج نمك</t>
  </si>
  <si>
    <t>کد آیسیک 0620 - استخراج گاز طبيعي</t>
  </si>
  <si>
    <t>کد آیسیک 0710 - استخراج كانه هاي آهن</t>
  </si>
  <si>
    <t>واردات از منشا صنعت ساخت: سایر اطلاعات</t>
  </si>
  <si>
    <t>سایر اطلاعات</t>
  </si>
  <si>
    <t>سایر</t>
  </si>
  <si>
    <t>کد آیسیک 3822 - تصفيه و دفع پسماندهاي خطرناك</t>
  </si>
  <si>
    <t>کد آیسیک 3830 - بازيافت مواد</t>
  </si>
  <si>
    <t>واردات از منشا صنعت ساخت: بخش د- اطلاعات و ارتباطات  (63-58)</t>
  </si>
  <si>
    <t>کد آیسیک 5819 - ساير فعاليت هاي انتشاراتي</t>
  </si>
  <si>
    <t>بادوام</t>
  </si>
  <si>
    <t>کد آیسیک 5920 - فعاليت هاي ضبط صدا و انتشار موسيC1017:J1020قي</t>
  </si>
  <si>
    <t>کد آیسیک 5811 - انتشار كتاب</t>
  </si>
  <si>
    <t>کد آیسیک 5813 - انتشار روزنامه، مجله و نشريه هاي ادواري</t>
  </si>
  <si>
    <t>واردات از منشا صنعت ساخت: بخش ض- هنر، سرگرمي و تفريح   (93-90)</t>
  </si>
  <si>
    <t>کد آیسیک 9000 - فعاليت هاي خلاق، هنر و سرگرمي</t>
  </si>
  <si>
    <t>کد آیسیک 9102 - فعاليت هاي موزه ها و اداره ساختمان ها و مكان هاي تاريخي</t>
  </si>
  <si>
    <t>واردات از منشا صنعت ساخت: بخش ز-فعاليت هاي حرفه اي، علمي و فني   (75-69)</t>
  </si>
  <si>
    <t>کد آیسیک 7110 - فعاليت هاي معماري و مهندسي و مشاوره هاي فني مربوط</t>
  </si>
  <si>
    <t>واردات از منشا صنعت ساخت: بخش ط- ساير فعاليت هاي خدماتي   (96-94)</t>
  </si>
  <si>
    <t>کد آیسیک 9602 - آرايش مو و ساير خدمات مربوط به زيبايي</t>
  </si>
  <si>
    <t>واردات از منشا صنعت ساخت: بخش ت-آبرساني؛ مديريت پسماند، فاضلاب و فعاليت هاي تصفيه( 36-39)</t>
  </si>
  <si>
    <t>شرح گروه های عمده در طبقه بندی  BEC5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</si>
</sst>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3020429]#,###"/>
    <numFmt numFmtId="166" formatCode="_(* #,##0.0_);_(* \(#,##0.0\);_(* &quot;-&quot;??_);_(@_)"/>
    <numFmt numFmtId="167" formatCode="[$-3020429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B Titr"/>
      <charset val="178"/>
    </font>
    <font>
      <sz val="12"/>
      <color theme="0"/>
      <name val="B Titr"/>
      <charset val="178"/>
    </font>
    <font>
      <sz val="11"/>
      <color theme="1"/>
      <name val="B Titr"/>
      <charset val="178"/>
    </font>
    <font>
      <sz val="11"/>
      <color theme="1" tint="4.9989318521683403E-2"/>
      <name val="B Titr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9" fillId="0" borderId="11" xfId="0" applyNumberFormat="1" applyFont="1" applyBorder="1" applyAlignment="1">
      <alignment horizontal="left" vertical="center"/>
    </xf>
    <xf numFmtId="166" fontId="0" fillId="5" borderId="2" xfId="1" applyNumberFormat="1" applyFont="1" applyFill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5" fontId="9" fillId="0" borderId="2" xfId="0" applyNumberFormat="1" applyFont="1" applyBorder="1" applyAlignment="1">
      <alignment horizontal="left" vertical="center"/>
    </xf>
    <xf numFmtId="167" fontId="7" fillId="0" borderId="12" xfId="0" applyNumberFormat="1" applyFont="1" applyBorder="1" applyAlignment="1">
      <alignment horizontal="center" vertical="center"/>
    </xf>
    <xf numFmtId="167" fontId="7" fillId="0" borderId="17" xfId="0" applyNumberFormat="1" applyFont="1" applyBorder="1" applyAlignment="1">
      <alignment horizontal="center" vertical="center"/>
    </xf>
    <xf numFmtId="2" fontId="0" fillId="5" borderId="2" xfId="0" applyNumberFormat="1" applyFill="1" applyBorder="1"/>
    <xf numFmtId="0" fontId="0" fillId="0" borderId="0" xfId="0" applyAlignment="1">
      <alignment horizontal="center"/>
    </xf>
    <xf numFmtId="0" fontId="3" fillId="3" borderId="2" xfId="0" applyFont="1" applyFill="1" applyBorder="1"/>
    <xf numFmtId="0" fontId="8" fillId="0" borderId="11" xfId="0" applyFont="1" applyBorder="1" applyAlignment="1">
      <alignment horizontal="right" vertical="center" readingOrder="2"/>
    </xf>
    <xf numFmtId="11" fontId="0" fillId="5" borderId="2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11" fontId="5" fillId="2" borderId="1" xfId="0" applyNumberFormat="1" applyFont="1" applyFill="1" applyBorder="1" applyAlignment="1">
      <alignment horizontal="center" wrapText="1"/>
    </xf>
    <xf numFmtId="11" fontId="5" fillId="2" borderId="11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11" xfId="0" applyNumberFormat="1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1"/>
  <sheetViews>
    <sheetView rightToLeft="1" tabSelected="1" zoomScale="130" zoomScaleNormal="130" workbookViewId="0">
      <selection activeCell="H2" sqref="H2:H3"/>
    </sheetView>
  </sheetViews>
  <sheetFormatPr defaultRowHeight="15" x14ac:dyDescent="0.25"/>
  <cols>
    <col min="1" max="1" width="11.140625" bestFit="1" customWidth="1"/>
    <col min="2" max="2" width="63.28515625" bestFit="1" customWidth="1"/>
    <col min="3" max="3" width="14.140625" bestFit="1" customWidth="1"/>
    <col min="4" max="4" width="10.85546875" bestFit="1" customWidth="1"/>
    <col min="5" max="5" width="8.28515625" bestFit="1" customWidth="1"/>
    <col min="6" max="6" width="15.42578125" bestFit="1" customWidth="1"/>
    <col min="7" max="7" width="7.7109375" bestFit="1" customWidth="1"/>
    <col min="8" max="8" width="9" style="15" customWidth="1"/>
  </cols>
  <sheetData>
    <row r="1" spans="1:8" ht="29.25" thickBot="1" x14ac:dyDescent="0.8">
      <c r="A1" s="22" t="s">
        <v>46</v>
      </c>
      <c r="B1" s="22"/>
      <c r="C1" s="22"/>
      <c r="D1" s="22"/>
      <c r="E1" s="22"/>
      <c r="F1" s="16" t="s">
        <v>1</v>
      </c>
      <c r="G1" s="23" t="s">
        <v>2</v>
      </c>
      <c r="H1" s="24"/>
    </row>
    <row r="2" spans="1:8" ht="15.75" customHeight="1" thickBot="1" x14ac:dyDescent="0.3">
      <c r="A2" s="49" t="s">
        <v>47</v>
      </c>
      <c r="B2" s="50"/>
      <c r="C2" s="50"/>
      <c r="D2" s="50"/>
      <c r="E2" s="51"/>
      <c r="F2" s="38" t="s">
        <v>4</v>
      </c>
      <c r="G2" s="30" t="s">
        <v>5</v>
      </c>
      <c r="H2" s="31" t="s">
        <v>6</v>
      </c>
    </row>
    <row r="3" spans="1:8" ht="23.25" thickBot="1" x14ac:dyDescent="0.3">
      <c r="A3" s="2" t="s">
        <v>7</v>
      </c>
      <c r="B3" s="3" t="s">
        <v>206</v>
      </c>
      <c r="C3" s="3" t="s">
        <v>8</v>
      </c>
      <c r="D3" s="3" t="s">
        <v>9</v>
      </c>
      <c r="E3" s="4" t="s">
        <v>10</v>
      </c>
      <c r="F3" s="39"/>
      <c r="G3" s="29"/>
      <c r="H3" s="32"/>
    </row>
    <row r="4" spans="1:8" ht="21" x14ac:dyDescent="0.25">
      <c r="A4" s="13">
        <v>1111</v>
      </c>
      <c r="B4" s="5" t="s">
        <v>11</v>
      </c>
      <c r="C4" s="5" t="s">
        <v>12</v>
      </c>
      <c r="D4" s="5" t="s">
        <v>13</v>
      </c>
      <c r="E4" s="6"/>
      <c r="F4" s="7">
        <v>1320588</v>
      </c>
      <c r="G4" s="8">
        <f>100*(F4/F10)</f>
        <v>5.6430340683433187E-2</v>
      </c>
      <c r="H4" s="14">
        <f>100*(F4/43978456279)</f>
        <v>3.0028066279138349E-3</v>
      </c>
    </row>
    <row r="5" spans="1:8" ht="21" x14ac:dyDescent="0.25">
      <c r="A5" s="13">
        <v>111210</v>
      </c>
      <c r="B5" s="9" t="s">
        <v>11</v>
      </c>
      <c r="C5" s="5" t="s">
        <v>12</v>
      </c>
      <c r="D5" s="9" t="s">
        <v>39</v>
      </c>
      <c r="E5" s="6"/>
      <c r="F5" s="11">
        <v>31847576</v>
      </c>
      <c r="G5" s="8">
        <f>100*(F5/F10)</f>
        <v>1.3608858808512048</v>
      </c>
      <c r="H5" s="14">
        <f t="shared" ref="H5" si="0">100*(F5/43978456279)</f>
        <v>7.2416311745820472E-2</v>
      </c>
    </row>
    <row r="6" spans="1:8" ht="21" x14ac:dyDescent="0.25">
      <c r="A6" s="13">
        <v>211210</v>
      </c>
      <c r="B6" s="5" t="s">
        <v>48</v>
      </c>
      <c r="C6" s="5" t="s">
        <v>12</v>
      </c>
      <c r="D6" s="9" t="s">
        <v>39</v>
      </c>
      <c r="E6" s="6"/>
      <c r="F6" s="7">
        <v>73243027</v>
      </c>
      <c r="G6" s="8">
        <f>100*(F6/F10)</f>
        <v>3.129764140137496</v>
      </c>
      <c r="H6" s="14">
        <f>100*(F6/43978456279)</f>
        <v>0.16654296943791094</v>
      </c>
    </row>
    <row r="7" spans="1:8" ht="21" x14ac:dyDescent="0.25">
      <c r="A7" s="13">
        <v>211220</v>
      </c>
      <c r="B7" s="5" t="s">
        <v>48</v>
      </c>
      <c r="C7" s="5" t="s">
        <v>12</v>
      </c>
      <c r="D7" s="9" t="s">
        <v>39</v>
      </c>
      <c r="E7" s="10"/>
      <c r="F7" s="11">
        <v>1806891797</v>
      </c>
      <c r="G7" s="8">
        <f>100*(F7/F10)</f>
        <v>77.210696812943041</v>
      </c>
      <c r="H7" s="14">
        <f t="shared" ref="H7:H10" si="1">100*(F7/43978456279)</f>
        <v>4.1085839519628671</v>
      </c>
    </row>
    <row r="8" spans="1:8" ht="21" x14ac:dyDescent="0.25">
      <c r="A8" s="13">
        <v>311210</v>
      </c>
      <c r="B8" s="5" t="s">
        <v>49</v>
      </c>
      <c r="C8" s="5" t="s">
        <v>12</v>
      </c>
      <c r="D8" s="9" t="s">
        <v>39</v>
      </c>
      <c r="E8" s="6"/>
      <c r="F8" s="7">
        <v>300949070</v>
      </c>
      <c r="G8" s="8">
        <f>100*(F8/F10)</f>
        <v>12.859921904835106</v>
      </c>
      <c r="H8" s="14">
        <f t="shared" si="1"/>
        <v>0.68431021791846103</v>
      </c>
    </row>
    <row r="9" spans="1:8" ht="21.75" thickBot="1" x14ac:dyDescent="0.3">
      <c r="A9" s="13">
        <v>711220</v>
      </c>
      <c r="B9" s="5" t="s">
        <v>34</v>
      </c>
      <c r="C9" s="5" t="s">
        <v>12</v>
      </c>
      <c r="D9" s="9" t="s">
        <v>39</v>
      </c>
      <c r="E9" s="6"/>
      <c r="F9" s="11">
        <v>125957099</v>
      </c>
      <c r="G9" s="8">
        <f>100*(F9/F10)</f>
        <v>5.382300920549727</v>
      </c>
      <c r="H9" s="14">
        <f t="shared" si="1"/>
        <v>0.28640636724701346</v>
      </c>
    </row>
    <row r="10" spans="1:8" ht="23.25" thickBot="1" x14ac:dyDescent="0.3">
      <c r="A10" s="19" t="s">
        <v>14</v>
      </c>
      <c r="B10" s="20"/>
      <c r="C10" s="20"/>
      <c r="D10" s="20"/>
      <c r="E10" s="21"/>
      <c r="F10" s="11">
        <f>SUM(F4:F9)</f>
        <v>2340209157</v>
      </c>
      <c r="G10" s="8">
        <f>SUM(G4:G9)</f>
        <v>100</v>
      </c>
      <c r="H10" s="14">
        <f t="shared" si="1"/>
        <v>5.3212626249399877</v>
      </c>
    </row>
    <row r="11" spans="1:8" ht="26.25" thickBot="1" x14ac:dyDescent="0.3">
      <c r="A11" s="49" t="s">
        <v>50</v>
      </c>
      <c r="B11" s="50"/>
      <c r="C11" s="50"/>
      <c r="D11" s="50"/>
      <c r="E11" s="51"/>
      <c r="F11" s="38" t="s">
        <v>4</v>
      </c>
      <c r="G11" s="30" t="s">
        <v>5</v>
      </c>
      <c r="H11" s="41" t="s">
        <v>6</v>
      </c>
    </row>
    <row r="12" spans="1:8" ht="23.25" thickBot="1" x14ac:dyDescent="0.3">
      <c r="A12" s="2" t="s">
        <v>7</v>
      </c>
      <c r="B12" s="3" t="s">
        <v>206</v>
      </c>
      <c r="C12" s="3" t="s">
        <v>8</v>
      </c>
      <c r="D12" s="3" t="s">
        <v>9</v>
      </c>
      <c r="E12" s="4" t="s">
        <v>10</v>
      </c>
      <c r="F12" s="39"/>
      <c r="G12" s="29"/>
      <c r="H12" s="42"/>
    </row>
    <row r="13" spans="1:8" ht="21" x14ac:dyDescent="0.25">
      <c r="A13" s="13">
        <v>1111</v>
      </c>
      <c r="B13" s="5" t="s">
        <v>11</v>
      </c>
      <c r="C13" s="5" t="s">
        <v>12</v>
      </c>
      <c r="D13" s="5" t="s">
        <v>13</v>
      </c>
      <c r="E13" s="6"/>
      <c r="F13" s="7">
        <v>2681670</v>
      </c>
      <c r="G13" s="8">
        <f>100*(F13/F17)</f>
        <v>0.11948728753344065</v>
      </c>
      <c r="H13" s="14">
        <f>100*(F13/43978456279)</f>
        <v>6.097690157625007E-3</v>
      </c>
    </row>
    <row r="14" spans="1:8" ht="21" x14ac:dyDescent="0.25">
      <c r="A14" s="13">
        <v>111210</v>
      </c>
      <c r="B14" s="9" t="s">
        <v>11</v>
      </c>
      <c r="C14" s="5" t="s">
        <v>12</v>
      </c>
      <c r="D14" s="9" t="s">
        <v>39</v>
      </c>
      <c r="E14" s="6"/>
      <c r="F14" s="11">
        <f>2220231701+1607.5</f>
        <v>2220233308.5</v>
      </c>
      <c r="G14" s="8">
        <f>100*(F14/F17)</f>
        <v>98.927032678913406</v>
      </c>
      <c r="H14" s="14">
        <f t="shared" ref="H14" si="2">100*(F14/43978456279)</f>
        <v>5.0484566679985443</v>
      </c>
    </row>
    <row r="15" spans="1:8" ht="21" x14ac:dyDescent="0.25">
      <c r="A15" s="13">
        <v>113101</v>
      </c>
      <c r="B15" s="5" t="s">
        <v>11</v>
      </c>
      <c r="C15" s="9" t="s">
        <v>16</v>
      </c>
      <c r="D15" s="5" t="s">
        <v>13</v>
      </c>
      <c r="E15" s="10" t="s">
        <v>17</v>
      </c>
      <c r="F15" s="7">
        <v>21397479</v>
      </c>
      <c r="G15" s="8">
        <f>100*(F15/F17)</f>
        <v>0.95340840810530669</v>
      </c>
      <c r="H15" s="14">
        <f>100*(F15/43978456279)</f>
        <v>4.8654456773684969E-2</v>
      </c>
    </row>
    <row r="16" spans="1:8" ht="21.75" thickBot="1" x14ac:dyDescent="0.3">
      <c r="A16" s="13">
        <v>113201</v>
      </c>
      <c r="B16" s="5" t="s">
        <v>11</v>
      </c>
      <c r="C16" s="9" t="s">
        <v>16</v>
      </c>
      <c r="D16" s="9" t="s">
        <v>39</v>
      </c>
      <c r="E16" s="10" t="s">
        <v>17</v>
      </c>
      <c r="F16" s="11">
        <v>1607.5</v>
      </c>
      <c r="G16" s="8">
        <f>100*(F16/F17)</f>
        <v>7.1625447840340474E-5</v>
      </c>
      <c r="H16" s="14">
        <f t="shared" ref="H16:H17" si="3">100*(F16/43978456279)</f>
        <v>3.6551987859737397E-6</v>
      </c>
    </row>
    <row r="17" spans="1:8" ht="23.25" thickBot="1" x14ac:dyDescent="0.3">
      <c r="A17" s="19" t="s">
        <v>14</v>
      </c>
      <c r="B17" s="20"/>
      <c r="C17" s="20"/>
      <c r="D17" s="20"/>
      <c r="E17" s="21"/>
      <c r="F17" s="11">
        <f>SUM(F13:F16)</f>
        <v>2244314065</v>
      </c>
      <c r="G17" s="8">
        <v>100</v>
      </c>
      <c r="H17" s="14">
        <f t="shared" si="3"/>
        <v>5.1032124701286401</v>
      </c>
    </row>
    <row r="18" spans="1:8" ht="26.25" thickBot="1" x14ac:dyDescent="0.3">
      <c r="A18" s="35" t="s">
        <v>51</v>
      </c>
      <c r="B18" s="36"/>
      <c r="C18" s="36"/>
      <c r="D18" s="36"/>
      <c r="E18" s="37"/>
      <c r="F18" s="38" t="s">
        <v>4</v>
      </c>
      <c r="G18" s="30" t="s">
        <v>5</v>
      </c>
      <c r="H18" s="41" t="s">
        <v>6</v>
      </c>
    </row>
    <row r="19" spans="1:8" ht="23.25" thickBot="1" x14ac:dyDescent="0.3">
      <c r="A19" s="2" t="s">
        <v>7</v>
      </c>
      <c r="B19" s="3" t="s">
        <v>206</v>
      </c>
      <c r="C19" s="3" t="s">
        <v>8</v>
      </c>
      <c r="D19" s="3" t="s">
        <v>9</v>
      </c>
      <c r="E19" s="4" t="s">
        <v>10</v>
      </c>
      <c r="F19" s="39"/>
      <c r="G19" s="29"/>
      <c r="H19" s="42"/>
    </row>
    <row r="20" spans="1:8" ht="21" x14ac:dyDescent="0.25">
      <c r="A20" s="13">
        <v>312</v>
      </c>
      <c r="B20" s="5" t="s">
        <v>49</v>
      </c>
      <c r="C20" s="5" t="s">
        <v>35</v>
      </c>
      <c r="D20" s="9"/>
      <c r="E20" s="6"/>
      <c r="F20" s="7">
        <v>3408568</v>
      </c>
      <c r="G20" s="8">
        <f>100*(F20/F24)</f>
        <v>0.18090249365049824</v>
      </c>
      <c r="H20" s="14">
        <f>100*(F20/43978456279)</f>
        <v>7.7505403517940524E-3</v>
      </c>
    </row>
    <row r="21" spans="1:8" ht="21" x14ac:dyDescent="0.25">
      <c r="A21" s="13">
        <v>612020</v>
      </c>
      <c r="B21" s="17" t="s">
        <v>52</v>
      </c>
      <c r="C21" s="5" t="s">
        <v>35</v>
      </c>
      <c r="D21" s="9"/>
      <c r="E21" s="6"/>
      <c r="F21" s="11">
        <f>721142323.5+364989319</f>
        <v>1086131642.5</v>
      </c>
      <c r="G21" s="8">
        <f>100*(F21/F24)</f>
        <v>57.644125791523436</v>
      </c>
      <c r="H21" s="14">
        <f t="shared" ref="H21" si="4">100*(F21/43978456279)</f>
        <v>2.4696902401702423</v>
      </c>
    </row>
    <row r="22" spans="1:8" ht="21" x14ac:dyDescent="0.25">
      <c r="A22" s="13">
        <v>611220</v>
      </c>
      <c r="B22" s="17" t="s">
        <v>52</v>
      </c>
      <c r="C22" s="5" t="s">
        <v>12</v>
      </c>
      <c r="D22" s="9" t="s">
        <v>39</v>
      </c>
      <c r="E22" s="6"/>
      <c r="F22" s="7">
        <v>73018695</v>
      </c>
      <c r="G22" s="8">
        <f>100*(F22/F24)</f>
        <v>3.8753118636932484</v>
      </c>
      <c r="H22" s="14">
        <f>100*(F22/43978456279)</f>
        <v>0.16603287422543503</v>
      </c>
    </row>
    <row r="23" spans="1:8" ht="21.75" thickBot="1" x14ac:dyDescent="0.3">
      <c r="A23" s="13">
        <v>613202</v>
      </c>
      <c r="B23" s="17" t="s">
        <v>52</v>
      </c>
      <c r="C23" s="5" t="s">
        <v>16</v>
      </c>
      <c r="D23" s="9" t="s">
        <v>39</v>
      </c>
      <c r="E23" s="6" t="s">
        <v>53</v>
      </c>
      <c r="F23" s="11">
        <v>721642871.5</v>
      </c>
      <c r="G23" s="8">
        <f>100*(F23/F24)</f>
        <v>38.299659851132809</v>
      </c>
      <c r="H23" s="14">
        <f t="shared" ref="H23:H24" si="5">100*(F23/43978456279)</f>
        <v>1.6409008695573273</v>
      </c>
    </row>
    <row r="24" spans="1:8" ht="23.25" thickBot="1" x14ac:dyDescent="0.3">
      <c r="A24" s="19" t="s">
        <v>14</v>
      </c>
      <c r="B24" s="20"/>
      <c r="C24" s="20"/>
      <c r="D24" s="20"/>
      <c r="E24" s="21"/>
      <c r="F24" s="11">
        <f>SUM(F20:F23)</f>
        <v>1884201777</v>
      </c>
      <c r="G24" s="8">
        <f>SUM(G20:G23)</f>
        <v>100</v>
      </c>
      <c r="H24" s="14">
        <f t="shared" si="5"/>
        <v>4.2843745243047984</v>
      </c>
    </row>
    <row r="25" spans="1:8" ht="26.25" thickBot="1" x14ac:dyDescent="0.3">
      <c r="A25" s="49" t="s">
        <v>54</v>
      </c>
      <c r="B25" s="50"/>
      <c r="C25" s="50"/>
      <c r="D25" s="50"/>
      <c r="E25" s="51"/>
      <c r="F25" s="38" t="s">
        <v>4</v>
      </c>
      <c r="G25" s="30" t="s">
        <v>5</v>
      </c>
      <c r="H25" s="41" t="s">
        <v>6</v>
      </c>
    </row>
    <row r="26" spans="1:8" ht="23.25" thickBot="1" x14ac:dyDescent="0.3">
      <c r="A26" s="2" t="s">
        <v>7</v>
      </c>
      <c r="B26" s="3" t="s">
        <v>206</v>
      </c>
      <c r="C26" s="3" t="s">
        <v>8</v>
      </c>
      <c r="D26" s="3" t="s">
        <v>9</v>
      </c>
      <c r="E26" s="4" t="s">
        <v>10</v>
      </c>
      <c r="F26" s="39"/>
      <c r="G26" s="29"/>
      <c r="H26" s="42"/>
    </row>
    <row r="27" spans="1:8" ht="21" x14ac:dyDescent="0.25">
      <c r="A27" s="13">
        <v>211220</v>
      </c>
      <c r="B27" s="5" t="s">
        <v>48</v>
      </c>
      <c r="C27" s="5" t="s">
        <v>12</v>
      </c>
      <c r="D27" s="9" t="s">
        <v>39</v>
      </c>
      <c r="E27" s="10"/>
      <c r="F27" s="7">
        <v>8124386</v>
      </c>
      <c r="G27" s="8">
        <f>100*(F27/F31)</f>
        <v>0.43784001220241581</v>
      </c>
      <c r="H27" s="14">
        <f>100*(F27/43978456279)</f>
        <v>1.8473558845400966E-2</v>
      </c>
    </row>
    <row r="28" spans="1:8" ht="21" x14ac:dyDescent="0.25">
      <c r="A28" s="13">
        <v>711210</v>
      </c>
      <c r="B28" s="5" t="s">
        <v>34</v>
      </c>
      <c r="C28" s="5" t="s">
        <v>12</v>
      </c>
      <c r="D28" s="9" t="s">
        <v>39</v>
      </c>
      <c r="E28" s="6"/>
      <c r="F28" s="11">
        <v>178041894</v>
      </c>
      <c r="G28" s="8">
        <f>100*(F28/F31)</f>
        <v>9.5950469415782607</v>
      </c>
      <c r="H28" s="14">
        <f t="shared" ref="H28" si="6">100*(F28/43978456279)</f>
        <v>0.40483888945646368</v>
      </c>
    </row>
    <row r="29" spans="1:8" ht="21" x14ac:dyDescent="0.25">
      <c r="A29" s="13">
        <v>711220</v>
      </c>
      <c r="B29" s="5" t="s">
        <v>34</v>
      </c>
      <c r="C29" s="5" t="s">
        <v>12</v>
      </c>
      <c r="D29" s="9" t="s">
        <v>39</v>
      </c>
      <c r="E29" s="6"/>
      <c r="F29" s="7">
        <v>1041800781</v>
      </c>
      <c r="G29" s="8">
        <f>100*(F29/F31)</f>
        <v>56.144804870857492</v>
      </c>
      <c r="H29" s="14">
        <f>100*(F29/43978456279)</f>
        <v>2.3688889268663726</v>
      </c>
    </row>
    <row r="30" spans="1:8" ht="21.75" thickBot="1" x14ac:dyDescent="0.3">
      <c r="A30" s="13">
        <v>713201</v>
      </c>
      <c r="B30" s="5" t="s">
        <v>34</v>
      </c>
      <c r="C30" s="5" t="s">
        <v>12</v>
      </c>
      <c r="D30" s="9" t="s">
        <v>39</v>
      </c>
      <c r="E30" s="10" t="s">
        <v>17</v>
      </c>
      <c r="F30" s="11">
        <v>627593366</v>
      </c>
      <c r="G30" s="8">
        <f>100*(F30/F31)</f>
        <v>33.82230817536184</v>
      </c>
      <c r="H30" s="14">
        <f t="shared" ref="H30:H31" si="7">100*(F30/43978456279)</f>
        <v>1.4270472842851465</v>
      </c>
    </row>
    <row r="31" spans="1:8" ht="23.25" thickBot="1" x14ac:dyDescent="0.3">
      <c r="A31" s="19" t="s">
        <v>14</v>
      </c>
      <c r="B31" s="20"/>
      <c r="C31" s="20"/>
      <c r="D31" s="20"/>
      <c r="E31" s="21"/>
      <c r="F31" s="11">
        <f>SUM(F27:F30)</f>
        <v>1855560427</v>
      </c>
      <c r="G31" s="8">
        <f>SUM(G27:G30)</f>
        <v>100.00000000000001</v>
      </c>
      <c r="H31" s="14">
        <f t="shared" si="7"/>
        <v>4.2192486594533838</v>
      </c>
    </row>
    <row r="32" spans="1:8" ht="26.25" thickBot="1" x14ac:dyDescent="0.3">
      <c r="A32" s="49" t="s">
        <v>55</v>
      </c>
      <c r="B32" s="50"/>
      <c r="C32" s="50"/>
      <c r="D32" s="50"/>
      <c r="E32" s="51"/>
      <c r="F32" s="38" t="s">
        <v>4</v>
      </c>
      <c r="G32" s="30" t="s">
        <v>5</v>
      </c>
      <c r="H32" s="41" t="s">
        <v>6</v>
      </c>
    </row>
    <row r="33" spans="1:8" ht="23.25" thickBot="1" x14ac:dyDescent="0.3">
      <c r="A33" s="2" t="s">
        <v>7</v>
      </c>
      <c r="B33" s="3" t="s">
        <v>206</v>
      </c>
      <c r="C33" s="3" t="s">
        <v>8</v>
      </c>
      <c r="D33" s="3" t="s">
        <v>9</v>
      </c>
      <c r="E33" s="4" t="s">
        <v>10</v>
      </c>
      <c r="F33" s="39"/>
      <c r="G33" s="29"/>
      <c r="H33" s="42"/>
    </row>
    <row r="34" spans="1:8" ht="21" x14ac:dyDescent="0.25">
      <c r="A34" s="13">
        <v>1111</v>
      </c>
      <c r="B34" s="5" t="s">
        <v>11</v>
      </c>
      <c r="C34" s="5" t="s">
        <v>12</v>
      </c>
      <c r="D34" s="5" t="s">
        <v>13</v>
      </c>
      <c r="E34" s="6"/>
      <c r="F34" s="7">
        <v>8420216</v>
      </c>
      <c r="G34" s="8">
        <f>100*(F34/F38)</f>
        <v>0.49630643812171721</v>
      </c>
      <c r="H34" s="14">
        <f>100*(F34/43978456279)</f>
        <v>1.9146229114050797E-2</v>
      </c>
    </row>
    <row r="35" spans="1:8" ht="21" x14ac:dyDescent="0.25">
      <c r="A35" s="13">
        <v>111210</v>
      </c>
      <c r="B35" s="9" t="s">
        <v>11</v>
      </c>
      <c r="C35" s="5" t="s">
        <v>12</v>
      </c>
      <c r="D35" s="9" t="s">
        <v>39</v>
      </c>
      <c r="E35" s="6"/>
      <c r="F35" s="11">
        <v>1542941</v>
      </c>
      <c r="G35" s="8">
        <f>100*(F35/F38)</f>
        <v>9.0944407119955176E-2</v>
      </c>
      <c r="H35" s="14">
        <f t="shared" ref="H35" si="8">100*(F35/43978456279)</f>
        <v>3.5084019098159305E-3</v>
      </c>
    </row>
    <row r="36" spans="1:8" ht="21" x14ac:dyDescent="0.25">
      <c r="A36" s="13">
        <v>113101</v>
      </c>
      <c r="B36" s="5" t="s">
        <v>11</v>
      </c>
      <c r="C36" s="9" t="s">
        <v>16</v>
      </c>
      <c r="D36" s="5" t="s">
        <v>13</v>
      </c>
      <c r="E36" s="10" t="s">
        <v>17</v>
      </c>
      <c r="F36" s="7">
        <v>1686527686</v>
      </c>
      <c r="G36" s="8">
        <f>100*(F36/F38)</f>
        <v>99.407728807945304</v>
      </c>
      <c r="H36" s="14">
        <f>100*(F36/43978456279)</f>
        <v>3.8348951479802809</v>
      </c>
    </row>
    <row r="37" spans="1:8" ht="21.75" thickBot="1" x14ac:dyDescent="0.3">
      <c r="A37" s="13">
        <v>113201</v>
      </c>
      <c r="B37" s="5" t="s">
        <v>11</v>
      </c>
      <c r="C37" s="9" t="s">
        <v>16</v>
      </c>
      <c r="D37" s="9" t="s">
        <v>39</v>
      </c>
      <c r="E37" s="10" t="s">
        <v>17</v>
      </c>
      <c r="F37" s="11">
        <v>85174</v>
      </c>
      <c r="G37" s="8">
        <f>100*(F37/F38)</f>
        <v>5.0203468130246478E-3</v>
      </c>
      <c r="H37" s="14">
        <f t="shared" ref="H37:H38" si="9">100*(F37/43978456279)</f>
        <v>1.9367210040219427E-4</v>
      </c>
    </row>
    <row r="38" spans="1:8" ht="23.25" thickBot="1" x14ac:dyDescent="0.3">
      <c r="A38" s="19" t="s">
        <v>14</v>
      </c>
      <c r="B38" s="20"/>
      <c r="C38" s="20"/>
      <c r="D38" s="20"/>
      <c r="E38" s="21"/>
      <c r="F38" s="11">
        <f>SUM(F34:F37)</f>
        <v>1696576017</v>
      </c>
      <c r="G38" s="8">
        <v>100</v>
      </c>
      <c r="H38" s="14">
        <f t="shared" si="9"/>
        <v>3.857743451104549</v>
      </c>
    </row>
    <row r="39" spans="1:8" ht="26.25" thickBot="1" x14ac:dyDescent="0.3">
      <c r="A39" s="49" t="s">
        <v>56</v>
      </c>
      <c r="B39" s="50"/>
      <c r="C39" s="50"/>
      <c r="D39" s="50"/>
      <c r="E39" s="51"/>
      <c r="F39" s="38" t="s">
        <v>4</v>
      </c>
      <c r="G39" s="30" t="s">
        <v>5</v>
      </c>
      <c r="H39" s="41" t="s">
        <v>6</v>
      </c>
    </row>
    <row r="40" spans="1:8" ht="23.25" thickBot="1" x14ac:dyDescent="0.3">
      <c r="A40" s="2" t="s">
        <v>7</v>
      </c>
      <c r="B40" s="3" t="s">
        <v>206</v>
      </c>
      <c r="C40" s="3" t="s">
        <v>8</v>
      </c>
      <c r="D40" s="3" t="s">
        <v>9</v>
      </c>
      <c r="E40" s="4" t="s">
        <v>10</v>
      </c>
      <c r="F40" s="39"/>
      <c r="G40" s="29"/>
      <c r="H40" s="42"/>
    </row>
    <row r="41" spans="1:8" ht="21" x14ac:dyDescent="0.25">
      <c r="A41" s="13">
        <v>3112</v>
      </c>
      <c r="B41" s="5" t="s">
        <v>49</v>
      </c>
      <c r="C41" s="9" t="s">
        <v>12</v>
      </c>
      <c r="D41" s="9" t="s">
        <v>39</v>
      </c>
      <c r="E41" s="6"/>
      <c r="F41" s="7">
        <v>2577686</v>
      </c>
      <c r="G41" s="8">
        <f>100*(F41/F48)</f>
        <v>0.16204616724339582</v>
      </c>
      <c r="H41" s="14">
        <f>100*(F41/43978456279)</f>
        <v>5.8612471152855398E-3</v>
      </c>
    </row>
    <row r="42" spans="1:8" ht="21" x14ac:dyDescent="0.25">
      <c r="A42" s="13">
        <v>311220</v>
      </c>
      <c r="B42" s="5" t="s">
        <v>49</v>
      </c>
      <c r="C42" s="5" t="s">
        <v>12</v>
      </c>
      <c r="D42" s="9" t="s">
        <v>39</v>
      </c>
      <c r="E42" s="6"/>
      <c r="F42" s="11">
        <v>1491273552</v>
      </c>
      <c r="G42" s="8">
        <f>100*(F42/F48)</f>
        <v>93.748875314155768</v>
      </c>
      <c r="H42" s="14">
        <f t="shared" ref="H42" si="10">100*(F42/43978456279)</f>
        <v>3.3909183681649435</v>
      </c>
    </row>
    <row r="43" spans="1:8" ht="21" x14ac:dyDescent="0.25">
      <c r="A43" s="13">
        <v>312</v>
      </c>
      <c r="B43" s="5" t="s">
        <v>49</v>
      </c>
      <c r="C43" s="5" t="s">
        <v>35</v>
      </c>
      <c r="D43" s="9"/>
      <c r="E43" s="6"/>
      <c r="F43" s="7">
        <v>78568865</v>
      </c>
      <c r="G43" s="8">
        <f>100*(F43/F48)</f>
        <v>4.9392297734921122</v>
      </c>
      <c r="H43" s="14">
        <f>100*(F43/43978456279)</f>
        <v>0.17865307618247878</v>
      </c>
    </row>
    <row r="44" spans="1:8" ht="21" x14ac:dyDescent="0.25">
      <c r="A44" s="13">
        <v>312020</v>
      </c>
      <c r="B44" s="5" t="s">
        <v>49</v>
      </c>
      <c r="C44" s="5" t="s">
        <v>35</v>
      </c>
      <c r="D44" s="9"/>
      <c r="E44" s="6"/>
      <c r="F44" s="11">
        <v>4949540</v>
      </c>
      <c r="G44" s="8">
        <f>100*(F44/F48)</f>
        <v>0.31115271084914042</v>
      </c>
      <c r="H44" s="14">
        <f t="shared" ref="H44" si="11">100*(F44/43978456279)</f>
        <v>1.125446506944228E-2</v>
      </c>
    </row>
    <row r="45" spans="1:8" ht="21" x14ac:dyDescent="0.25">
      <c r="A45" s="13">
        <v>313202</v>
      </c>
      <c r="B45" s="5" t="s">
        <v>49</v>
      </c>
      <c r="C45" s="5" t="s">
        <v>16</v>
      </c>
      <c r="D45" s="9" t="s">
        <v>39</v>
      </c>
      <c r="E45" s="6" t="s">
        <v>53</v>
      </c>
      <c r="F45" s="7">
        <v>7293711</v>
      </c>
      <c r="G45" s="8">
        <f>100*(F45/F48)</f>
        <v>0.45851896333804654</v>
      </c>
      <c r="H45" s="14">
        <f>100*(F45/43978456279)</f>
        <v>1.6584736293899418E-2</v>
      </c>
    </row>
    <row r="46" spans="1:8" ht="21" x14ac:dyDescent="0.25">
      <c r="A46" s="13">
        <v>511220</v>
      </c>
      <c r="B46" s="5" t="s">
        <v>40</v>
      </c>
      <c r="C46" s="5" t="s">
        <v>12</v>
      </c>
      <c r="D46" s="9" t="s">
        <v>39</v>
      </c>
      <c r="E46" s="10"/>
      <c r="F46" s="11">
        <v>5206930</v>
      </c>
      <c r="G46" s="8">
        <f>100*(F46/F48)</f>
        <v>0.32733352689375472</v>
      </c>
      <c r="H46" s="14">
        <f t="shared" ref="H46" si="12">100*(F46/43978456279)</f>
        <v>1.1839728904914616E-2</v>
      </c>
    </row>
    <row r="47" spans="1:8" ht="21.75" thickBot="1" x14ac:dyDescent="0.3">
      <c r="A47" s="13">
        <v>512020</v>
      </c>
      <c r="B47" s="5" t="s">
        <v>40</v>
      </c>
      <c r="C47" s="5" t="s">
        <v>35</v>
      </c>
      <c r="D47" s="9"/>
      <c r="E47" s="10"/>
      <c r="F47" s="7">
        <v>840588</v>
      </c>
      <c r="G47" s="8">
        <f>100*(F47/F48)</f>
        <v>5.2843544027779799E-2</v>
      </c>
      <c r="H47" s="14">
        <f>100*(F47/43978456279)</f>
        <v>1.9113631335017692E-3</v>
      </c>
    </row>
    <row r="48" spans="1:8" ht="23.25" thickBot="1" x14ac:dyDescent="0.3">
      <c r="A48" s="19" t="s">
        <v>14</v>
      </c>
      <c r="B48" s="20"/>
      <c r="C48" s="20"/>
      <c r="D48" s="20"/>
      <c r="E48" s="21"/>
      <c r="F48" s="11">
        <f>SUM(F41:F47)</f>
        <v>1590710872</v>
      </c>
      <c r="G48" s="8">
        <f>SUM(G40:G47)</f>
        <v>100</v>
      </c>
      <c r="H48" s="14">
        <f>100*(F48/43978456279)</f>
        <v>3.6170229848644659</v>
      </c>
    </row>
    <row r="49" spans="1:8" ht="26.25" thickBot="1" x14ac:dyDescent="0.3">
      <c r="A49" s="35" t="s">
        <v>57</v>
      </c>
      <c r="B49" s="50"/>
      <c r="C49" s="50"/>
      <c r="D49" s="50"/>
      <c r="E49" s="51"/>
      <c r="F49" s="38" t="s">
        <v>4</v>
      </c>
      <c r="G49" s="30" t="s">
        <v>5</v>
      </c>
      <c r="H49" s="41" t="s">
        <v>6</v>
      </c>
    </row>
    <row r="50" spans="1:8" ht="23.25" thickBot="1" x14ac:dyDescent="0.3">
      <c r="A50" s="2" t="s">
        <v>7</v>
      </c>
      <c r="B50" s="3" t="s">
        <v>206</v>
      </c>
      <c r="C50" s="3" t="s">
        <v>8</v>
      </c>
      <c r="D50" s="3" t="s">
        <v>9</v>
      </c>
      <c r="E50" s="4" t="s">
        <v>10</v>
      </c>
      <c r="F50" s="39"/>
      <c r="G50" s="29"/>
      <c r="H50" s="42"/>
    </row>
    <row r="51" spans="1:8" ht="21" x14ac:dyDescent="0.25">
      <c r="A51" s="13">
        <v>2111</v>
      </c>
      <c r="B51" s="5" t="s">
        <v>48</v>
      </c>
      <c r="C51" s="5" t="s">
        <v>12</v>
      </c>
      <c r="D51" s="5" t="s">
        <v>13</v>
      </c>
      <c r="E51" s="6"/>
      <c r="F51" s="7">
        <v>1050113</v>
      </c>
      <c r="G51" s="8">
        <f>100*(F51/F54)</f>
        <v>8.0246079040073581E-2</v>
      </c>
      <c r="H51" s="14">
        <f>100*(F51/43978456279)</f>
        <v>2.3877895880157025E-3</v>
      </c>
    </row>
    <row r="52" spans="1:8" ht="21" x14ac:dyDescent="0.25">
      <c r="A52" s="13">
        <v>311220</v>
      </c>
      <c r="B52" s="5" t="s">
        <v>49</v>
      </c>
      <c r="C52" s="5" t="s">
        <v>12</v>
      </c>
      <c r="D52" s="9" t="s">
        <v>39</v>
      </c>
      <c r="E52" s="6"/>
      <c r="F52" s="11">
        <v>186569028</v>
      </c>
      <c r="G52" s="8">
        <f>100*(F52/F54)</f>
        <v>14.256973266036798</v>
      </c>
      <c r="H52" s="14">
        <f>100*(F52/43978456279)</f>
        <v>0.42422823306121349</v>
      </c>
    </row>
    <row r="53" spans="1:8" ht="21.75" thickBot="1" x14ac:dyDescent="0.3">
      <c r="A53" s="13">
        <v>511210</v>
      </c>
      <c r="B53" s="5" t="s">
        <v>40</v>
      </c>
      <c r="C53" s="5" t="s">
        <v>12</v>
      </c>
      <c r="D53" s="9" t="s">
        <v>39</v>
      </c>
      <c r="E53" s="6"/>
      <c r="F53" s="11">
        <v>1120996822</v>
      </c>
      <c r="G53" s="8">
        <f>100*(F53/F54)</f>
        <v>85.662780654923125</v>
      </c>
      <c r="H53" s="14">
        <f>100*(F53/43978456279)</f>
        <v>2.548968101309375</v>
      </c>
    </row>
    <row r="54" spans="1:8" ht="23.25" thickBot="1" x14ac:dyDescent="0.3">
      <c r="A54" s="19" t="s">
        <v>14</v>
      </c>
      <c r="B54" s="20"/>
      <c r="C54" s="20"/>
      <c r="D54" s="20"/>
      <c r="E54" s="21"/>
      <c r="F54" s="11">
        <f>SUM(F51:F53)</f>
        <v>1308615963</v>
      </c>
      <c r="G54" s="8">
        <v>100</v>
      </c>
      <c r="H54" s="14">
        <f>100*(F54/43978456279)</f>
        <v>2.9755841239586043</v>
      </c>
    </row>
    <row r="55" spans="1:8" ht="26.25" thickBot="1" x14ac:dyDescent="0.3">
      <c r="A55" s="49" t="s">
        <v>58</v>
      </c>
      <c r="B55" s="50"/>
      <c r="C55" s="50"/>
      <c r="D55" s="50"/>
      <c r="E55" s="51"/>
      <c r="F55" s="38" t="s">
        <v>4</v>
      </c>
      <c r="G55" s="30" t="s">
        <v>5</v>
      </c>
      <c r="H55" s="41" t="s">
        <v>6</v>
      </c>
    </row>
    <row r="56" spans="1:8" ht="23.25" thickBot="1" x14ac:dyDescent="0.3">
      <c r="A56" s="2" t="s">
        <v>7</v>
      </c>
      <c r="B56" s="3" t="s">
        <v>206</v>
      </c>
      <c r="C56" s="3" t="s">
        <v>8</v>
      </c>
      <c r="D56" s="3" t="s">
        <v>9</v>
      </c>
      <c r="E56" s="4" t="s">
        <v>10</v>
      </c>
      <c r="F56" s="39"/>
      <c r="G56" s="29"/>
      <c r="H56" s="42"/>
    </row>
    <row r="57" spans="1:8" ht="21" x14ac:dyDescent="0.25">
      <c r="A57" s="13">
        <v>111210</v>
      </c>
      <c r="B57" s="9" t="s">
        <v>11</v>
      </c>
      <c r="C57" s="5" t="s">
        <v>12</v>
      </c>
      <c r="D57" s="9" t="s">
        <v>39</v>
      </c>
      <c r="E57" s="6"/>
      <c r="F57" s="7">
        <v>36738890</v>
      </c>
      <c r="G57" s="8">
        <f>100*(F57/F78)</f>
        <v>2.9887851876003659</v>
      </c>
      <c r="H57" s="14">
        <f>100*(F57/43978456279)</f>
        <v>8.3538380171709337E-2</v>
      </c>
    </row>
    <row r="58" spans="1:8" ht="21" x14ac:dyDescent="0.25">
      <c r="A58" s="13">
        <v>111220</v>
      </c>
      <c r="B58" s="9" t="s">
        <v>11</v>
      </c>
      <c r="C58" s="5" t="s">
        <v>12</v>
      </c>
      <c r="D58" s="9" t="s">
        <v>39</v>
      </c>
      <c r="E58" s="6"/>
      <c r="F58" s="11">
        <v>32960429</v>
      </c>
      <c r="G58" s="8">
        <f>100*(F58/F78)</f>
        <v>2.6813995189335751</v>
      </c>
      <c r="H58" s="14">
        <f t="shared" ref="H58" si="13">100*(F58/43978456279)</f>
        <v>7.494676209391829E-2</v>
      </c>
    </row>
    <row r="59" spans="1:8" ht="21" x14ac:dyDescent="0.25">
      <c r="A59" s="13">
        <v>112010</v>
      </c>
      <c r="B59" s="9" t="s">
        <v>11</v>
      </c>
      <c r="C59" s="5" t="s">
        <v>35</v>
      </c>
      <c r="D59" s="9"/>
      <c r="E59" s="6"/>
      <c r="F59" s="7">
        <v>759069865</v>
      </c>
      <c r="G59" s="8">
        <f>100*(F59/F78)</f>
        <v>61.751913813014205</v>
      </c>
      <c r="H59" s="14">
        <f>100*(F59/43978456279)</f>
        <v>1.7260038874135308</v>
      </c>
    </row>
    <row r="60" spans="1:8" ht="21" x14ac:dyDescent="0.25">
      <c r="A60" s="13">
        <v>211210</v>
      </c>
      <c r="B60" s="5" t="s">
        <v>48</v>
      </c>
      <c r="C60" s="5" t="s">
        <v>12</v>
      </c>
      <c r="D60" s="9" t="s">
        <v>39</v>
      </c>
      <c r="E60" s="6"/>
      <c r="F60" s="11">
        <v>413510</v>
      </c>
      <c r="G60" s="8">
        <f>100*(F60/F78)</f>
        <v>3.3639899379775143E-2</v>
      </c>
      <c r="H60" s="14">
        <f t="shared" ref="H60" si="14">100*(F60/43978456279)</f>
        <v>9.4025583202986078E-4</v>
      </c>
    </row>
    <row r="61" spans="1:8" ht="21" x14ac:dyDescent="0.25">
      <c r="A61" s="13">
        <v>211220</v>
      </c>
      <c r="B61" s="5" t="s">
        <v>48</v>
      </c>
      <c r="C61" s="5" t="s">
        <v>12</v>
      </c>
      <c r="D61" s="9" t="s">
        <v>39</v>
      </c>
      <c r="E61" s="6"/>
      <c r="F61" s="7">
        <v>44041998</v>
      </c>
      <c r="G61" s="8">
        <f>100*(F61/F78)</f>
        <v>3.5829082276226893</v>
      </c>
      <c r="H61" s="14">
        <f>100*(F61/43978456279)</f>
        <v>0.10014448374585248</v>
      </c>
    </row>
    <row r="62" spans="1:8" ht="21" x14ac:dyDescent="0.25">
      <c r="A62" s="13">
        <v>212010</v>
      </c>
      <c r="B62" s="5" t="s">
        <v>48</v>
      </c>
      <c r="C62" s="5" t="s">
        <v>35</v>
      </c>
      <c r="D62" s="9"/>
      <c r="E62" s="6"/>
      <c r="F62" s="11">
        <v>51025176</v>
      </c>
      <c r="G62" s="8">
        <f>100*(F62/F78)</f>
        <v>4.1510042960879243</v>
      </c>
      <c r="H62" s="14">
        <f t="shared" ref="H62" si="15">100*(F62/43978456279)</f>
        <v>0.11602311749256387</v>
      </c>
    </row>
    <row r="63" spans="1:8" ht="21" x14ac:dyDescent="0.25">
      <c r="A63" s="13">
        <v>311210</v>
      </c>
      <c r="B63" s="5" t="s">
        <v>49</v>
      </c>
      <c r="C63" s="5" t="s">
        <v>12</v>
      </c>
      <c r="D63" s="9" t="s">
        <v>39</v>
      </c>
      <c r="E63" s="6"/>
      <c r="F63" s="7">
        <v>49732719</v>
      </c>
      <c r="G63" s="8">
        <f>100*(F63/F78)</f>
        <v>4.0458602283926188</v>
      </c>
      <c r="H63" s="14">
        <f>100*(F63/43978456279)</f>
        <v>0.11308427627494441</v>
      </c>
    </row>
    <row r="64" spans="1:8" ht="21" x14ac:dyDescent="0.25">
      <c r="A64" s="13">
        <v>311220</v>
      </c>
      <c r="B64" s="5" t="s">
        <v>49</v>
      </c>
      <c r="C64" s="5" t="s">
        <v>12</v>
      </c>
      <c r="D64" s="9" t="s">
        <v>39</v>
      </c>
      <c r="E64" s="6"/>
      <c r="F64" s="7">
        <v>5819204</v>
      </c>
      <c r="G64" s="8">
        <f>100*(F64/F78)</f>
        <v>0.47340436030660693</v>
      </c>
      <c r="H64" s="14">
        <f>100*(F64/43978456279)</f>
        <v>1.3231942392618061E-2</v>
      </c>
    </row>
    <row r="65" spans="1:8" ht="21" x14ac:dyDescent="0.25">
      <c r="A65" s="13">
        <v>3112</v>
      </c>
      <c r="B65" s="5" t="s">
        <v>49</v>
      </c>
      <c r="C65" s="9" t="s">
        <v>12</v>
      </c>
      <c r="D65" s="9" t="s">
        <v>39</v>
      </c>
      <c r="E65" s="6"/>
      <c r="F65" s="11">
        <v>16939892</v>
      </c>
      <c r="G65" s="8">
        <f>100*(F65/F78)</f>
        <v>1.3780954810869337</v>
      </c>
      <c r="H65" s="14">
        <f t="shared" ref="H65" si="16">100*(F65/43978456279)</f>
        <v>3.8518614415506233E-2</v>
      </c>
    </row>
    <row r="66" spans="1:8" ht="21" x14ac:dyDescent="0.25">
      <c r="A66" s="13">
        <v>312010</v>
      </c>
      <c r="B66" s="5" t="s">
        <v>49</v>
      </c>
      <c r="C66" s="5" t="s">
        <v>35</v>
      </c>
      <c r="D66" s="9"/>
      <c r="E66" s="6"/>
      <c r="F66" s="7">
        <v>73787905</v>
      </c>
      <c r="G66" s="8">
        <f>100*(F66/F78)</f>
        <v>6.0027996895949487</v>
      </c>
      <c r="H66" s="14">
        <f>100*(F66/43978456279)</f>
        <v>0.16778193516363649</v>
      </c>
    </row>
    <row r="67" spans="1:8" ht="21" x14ac:dyDescent="0.25">
      <c r="A67" s="13">
        <v>312020</v>
      </c>
      <c r="B67" s="5" t="s">
        <v>49</v>
      </c>
      <c r="C67" s="5" t="s">
        <v>35</v>
      </c>
      <c r="D67" s="9"/>
      <c r="E67" s="6"/>
      <c r="F67" s="11">
        <v>18091475</v>
      </c>
      <c r="G67" s="8">
        <f>100*(F67/F78)</f>
        <v>1.4717791555989397</v>
      </c>
      <c r="H67" s="14">
        <f t="shared" ref="H67" si="17">100*(F67/43978456279)</f>
        <v>4.1137130610559423E-2</v>
      </c>
    </row>
    <row r="68" spans="1:8" ht="21" x14ac:dyDescent="0.25">
      <c r="A68" s="13">
        <v>313202</v>
      </c>
      <c r="B68" s="5" t="s">
        <v>49</v>
      </c>
      <c r="C68" s="5" t="s">
        <v>16</v>
      </c>
      <c r="D68" s="9" t="s">
        <v>39</v>
      </c>
      <c r="E68" s="6" t="s">
        <v>53</v>
      </c>
      <c r="F68" s="7">
        <f>42756072+49270928</f>
        <v>92027000</v>
      </c>
      <c r="G68" s="8">
        <f>100*(F68/F78)</f>
        <v>7.4865880395215774</v>
      </c>
      <c r="H68" s="14">
        <f>100*(F68/43978456279)</f>
        <v>0.20925473012553988</v>
      </c>
    </row>
    <row r="69" spans="1:8" ht="21" x14ac:dyDescent="0.25">
      <c r="A69" s="13">
        <v>411210</v>
      </c>
      <c r="B69" s="5" t="s">
        <v>21</v>
      </c>
      <c r="C69" s="5" t="s">
        <v>12</v>
      </c>
      <c r="D69" s="9" t="s">
        <v>39</v>
      </c>
      <c r="E69" s="10"/>
      <c r="F69" s="11">
        <v>11151668</v>
      </c>
      <c r="G69" s="8">
        <f>100*(F69/F78)</f>
        <v>0.90721140827708724</v>
      </c>
      <c r="H69" s="14">
        <f t="shared" ref="H69" si="18">100*(F69/43978456279)</f>
        <v>2.5357115605090019E-2</v>
      </c>
    </row>
    <row r="70" spans="1:8" ht="21" x14ac:dyDescent="0.25">
      <c r="A70" s="13">
        <v>411220</v>
      </c>
      <c r="B70" s="5" t="s">
        <v>21</v>
      </c>
      <c r="C70" s="5" t="s">
        <v>12</v>
      </c>
      <c r="D70" s="9" t="s">
        <v>39</v>
      </c>
      <c r="E70" s="10"/>
      <c r="F70" s="7">
        <v>1129073</v>
      </c>
      <c r="G70" s="8">
        <f>100*(F70/F78)</f>
        <v>9.1852439148801382E-2</v>
      </c>
      <c r="H70" s="14">
        <f>100*(F70/43978456279)</f>
        <v>2.5673320428464871E-3</v>
      </c>
    </row>
    <row r="71" spans="1:8" ht="21" x14ac:dyDescent="0.25">
      <c r="A71" s="13">
        <v>412010</v>
      </c>
      <c r="B71" s="5" t="s">
        <v>21</v>
      </c>
      <c r="C71" s="5" t="s">
        <v>35</v>
      </c>
      <c r="D71" s="9"/>
      <c r="E71" s="6"/>
      <c r="F71" s="11">
        <v>3791687</v>
      </c>
      <c r="G71" s="8">
        <f>100*(F71/F78)</f>
        <v>0.30846163130178589</v>
      </c>
      <c r="H71" s="14">
        <f t="shared" ref="H71" si="19">100*(F71/43978456279)</f>
        <v>8.6216918937433353E-3</v>
      </c>
    </row>
    <row r="72" spans="1:8" ht="21" x14ac:dyDescent="0.25">
      <c r="A72" s="13">
        <v>511220</v>
      </c>
      <c r="B72" s="5" t="s">
        <v>40</v>
      </c>
      <c r="C72" s="5" t="s">
        <v>12</v>
      </c>
      <c r="D72" s="9" t="s">
        <v>39</v>
      </c>
      <c r="E72" s="6"/>
      <c r="F72" s="7">
        <v>3294237</v>
      </c>
      <c r="G72" s="8">
        <f>100*(F72/F78)</f>
        <v>0.26799303816868353</v>
      </c>
      <c r="H72" s="14">
        <f>100*(F72/43978456279)</f>
        <v>7.4905698806281657E-3</v>
      </c>
    </row>
    <row r="73" spans="1:8" ht="21" x14ac:dyDescent="0.25">
      <c r="A73" s="13">
        <v>512010</v>
      </c>
      <c r="B73" s="5" t="s">
        <v>40</v>
      </c>
      <c r="C73" s="5" t="s">
        <v>35</v>
      </c>
      <c r="D73" s="9"/>
      <c r="E73" s="10"/>
      <c r="F73" s="7">
        <v>23003591</v>
      </c>
      <c r="G73" s="8">
        <f>100*(F73/F78)</f>
        <v>1.8713900186537231</v>
      </c>
      <c r="H73" s="14">
        <f>100*(F73/43978456279)</f>
        <v>5.2306499468887373E-2</v>
      </c>
    </row>
    <row r="74" spans="1:8" ht="21" x14ac:dyDescent="0.25">
      <c r="A74" s="13">
        <v>611210</v>
      </c>
      <c r="B74" s="17" t="s">
        <v>52</v>
      </c>
      <c r="C74" s="5" t="s">
        <v>12</v>
      </c>
      <c r="D74" s="9" t="s">
        <v>39</v>
      </c>
      <c r="E74" s="6"/>
      <c r="F74" s="11">
        <v>2636203</v>
      </c>
      <c r="G74" s="8">
        <f>100*(F74/F78)</f>
        <v>0.21446060231835115</v>
      </c>
      <c r="H74" s="14">
        <f t="shared" ref="H74" si="20">100*(F74/43978456279)</f>
        <v>5.994305446457438E-3</v>
      </c>
    </row>
    <row r="75" spans="1:8" ht="21" x14ac:dyDescent="0.25">
      <c r="A75" s="13">
        <v>612010</v>
      </c>
      <c r="B75" s="17" t="s">
        <v>52</v>
      </c>
      <c r="C75" s="5" t="s">
        <v>35</v>
      </c>
      <c r="D75" s="9"/>
      <c r="E75" s="10"/>
      <c r="F75" s="7">
        <v>2732849</v>
      </c>
      <c r="G75" s="8">
        <f>100*(F75/F78)</f>
        <v>0.22232295562409402</v>
      </c>
      <c r="H75" s="14">
        <f>100*(F75/43978456279)</f>
        <v>6.2140630463760798E-3</v>
      </c>
    </row>
    <row r="76" spans="1:8" ht="21" x14ac:dyDescent="0.25">
      <c r="A76" s="13">
        <v>712010</v>
      </c>
      <c r="B76" s="5" t="s">
        <v>34</v>
      </c>
      <c r="C76" s="5" t="s">
        <v>35</v>
      </c>
      <c r="D76" s="9"/>
      <c r="E76" s="10"/>
      <c r="F76" s="7">
        <v>474323</v>
      </c>
      <c r="G76" s="8">
        <f>100*(F76/F78)</f>
        <v>3.8587163535375411E-2</v>
      </c>
      <c r="H76" s="14">
        <f>100*(F76/43978456279)</f>
        <v>1.0785349012500294E-3</v>
      </c>
    </row>
    <row r="77" spans="1:8" ht="21.75" thickBot="1" x14ac:dyDescent="0.3">
      <c r="A77" s="13">
        <v>713202</v>
      </c>
      <c r="B77" s="5" t="s">
        <v>34</v>
      </c>
      <c r="C77" s="5" t="s">
        <v>16</v>
      </c>
      <c r="D77" s="9" t="s">
        <v>39</v>
      </c>
      <c r="E77" s="6" t="s">
        <v>53</v>
      </c>
      <c r="F77" s="11">
        <v>363148</v>
      </c>
      <c r="G77" s="8">
        <f>100*(F77/F78)</f>
        <v>2.95428458319426E-2</v>
      </c>
      <c r="H77" s="14">
        <f t="shared" ref="H77:H78" si="21">100*(F77/43978456279)</f>
        <v>8.2574067105990159E-4</v>
      </c>
    </row>
    <row r="78" spans="1:8" ht="23.25" thickBot="1" x14ac:dyDescent="0.3">
      <c r="A78" s="19" t="s">
        <v>14</v>
      </c>
      <c r="B78" s="20"/>
      <c r="C78" s="20"/>
      <c r="D78" s="20"/>
      <c r="E78" s="21"/>
      <c r="F78" s="11">
        <f>SUM(F57:F77)</f>
        <v>1229224842</v>
      </c>
      <c r="G78" s="8">
        <f>SUM(G57:G77)</f>
        <v>100</v>
      </c>
      <c r="H78" s="14">
        <f t="shared" si="21"/>
        <v>2.795061368688748</v>
      </c>
    </row>
    <row r="79" spans="1:8" ht="26.25" thickBot="1" x14ac:dyDescent="0.3">
      <c r="A79" s="49" t="s">
        <v>59</v>
      </c>
      <c r="B79" s="50"/>
      <c r="C79" s="50"/>
      <c r="D79" s="50"/>
      <c r="E79" s="51"/>
      <c r="F79" s="38" t="s">
        <v>4</v>
      </c>
      <c r="G79" s="30" t="s">
        <v>5</v>
      </c>
      <c r="H79" s="41" t="s">
        <v>6</v>
      </c>
    </row>
    <row r="80" spans="1:8" ht="23.25" thickBot="1" x14ac:dyDescent="0.3">
      <c r="A80" s="2" t="s">
        <v>7</v>
      </c>
      <c r="B80" s="3" t="s">
        <v>206</v>
      </c>
      <c r="C80" s="3" t="s">
        <v>8</v>
      </c>
      <c r="D80" s="3" t="s">
        <v>9</v>
      </c>
      <c r="E80" s="4" t="s">
        <v>10</v>
      </c>
      <c r="F80" s="39"/>
      <c r="G80" s="29"/>
      <c r="H80" s="42"/>
    </row>
    <row r="81" spans="1:8" ht="21" x14ac:dyDescent="0.25">
      <c r="A81" s="13">
        <v>111210</v>
      </c>
      <c r="B81" s="9" t="s">
        <v>11</v>
      </c>
      <c r="C81" s="5" t="s">
        <v>12</v>
      </c>
      <c r="D81" s="9" t="s">
        <v>39</v>
      </c>
      <c r="E81" s="6"/>
      <c r="F81" s="7">
        <v>10221990</v>
      </c>
      <c r="G81" s="8">
        <f>100*(F81/F89)</f>
        <v>0.92228253142647409</v>
      </c>
      <c r="H81" s="14">
        <f>100*(F81/43978456279)</f>
        <v>2.3243176011344145E-2</v>
      </c>
    </row>
    <row r="82" spans="1:8" ht="21" x14ac:dyDescent="0.25">
      <c r="A82" s="13">
        <v>211210</v>
      </c>
      <c r="B82" s="5" t="s">
        <v>48</v>
      </c>
      <c r="C82" s="5" t="s">
        <v>12</v>
      </c>
      <c r="D82" s="9" t="s">
        <v>39</v>
      </c>
      <c r="E82" s="6"/>
      <c r="F82" s="11">
        <v>207149639</v>
      </c>
      <c r="G82" s="8">
        <f>100*(F82/F89)</f>
        <v>18.690146775823521</v>
      </c>
      <c r="H82" s="14">
        <f t="shared" ref="H82" si="22">100*(F82/43978456279)</f>
        <v>0.47102526220074559</v>
      </c>
    </row>
    <row r="83" spans="1:8" ht="21" x14ac:dyDescent="0.25">
      <c r="A83" s="13">
        <v>311210</v>
      </c>
      <c r="B83" s="5" t="s">
        <v>49</v>
      </c>
      <c r="C83" s="5" t="s">
        <v>12</v>
      </c>
      <c r="D83" s="9" t="s">
        <v>39</v>
      </c>
      <c r="E83" s="6"/>
      <c r="F83" s="7">
        <v>950007</v>
      </c>
      <c r="G83" s="8">
        <f>100*(F83/F89)</f>
        <v>8.5714705339456451E-2</v>
      </c>
      <c r="H83" s="14">
        <f>100*(F83/43978456279)</f>
        <v>2.1601644995748394E-3</v>
      </c>
    </row>
    <row r="84" spans="1:8" ht="21" x14ac:dyDescent="0.25">
      <c r="A84" s="13">
        <v>311220</v>
      </c>
      <c r="B84" s="5" t="s">
        <v>49</v>
      </c>
      <c r="C84" s="5" t="s">
        <v>12</v>
      </c>
      <c r="D84" s="9" t="s">
        <v>39</v>
      </c>
      <c r="E84" s="6"/>
      <c r="F84" s="11">
        <v>1651954</v>
      </c>
      <c r="G84" s="8">
        <f>100*(F84/F89)</f>
        <v>0.14904811263952419</v>
      </c>
      <c r="H84" s="14">
        <f t="shared" ref="H84" si="23">100*(F84/43978456279)</f>
        <v>3.7562800965999774E-3</v>
      </c>
    </row>
    <row r="85" spans="1:8" ht="21" x14ac:dyDescent="0.25">
      <c r="A85" s="13">
        <v>511220</v>
      </c>
      <c r="B85" s="5" t="s">
        <v>40</v>
      </c>
      <c r="C85" s="5" t="s">
        <v>12</v>
      </c>
      <c r="D85" s="9" t="s">
        <v>39</v>
      </c>
      <c r="E85" s="6"/>
      <c r="F85" s="7">
        <v>7106580</v>
      </c>
      <c r="G85" s="8">
        <f>100*(F85/F89)</f>
        <v>0.64119360243795509</v>
      </c>
      <c r="H85" s="14">
        <f>100*(F85/43978456279)</f>
        <v>1.6159230226081032E-2</v>
      </c>
    </row>
    <row r="86" spans="1:8" ht="21" x14ac:dyDescent="0.25">
      <c r="A86" s="13">
        <v>611210</v>
      </c>
      <c r="B86" s="17" t="s">
        <v>52</v>
      </c>
      <c r="C86" s="5" t="s">
        <v>12</v>
      </c>
      <c r="D86" s="9" t="s">
        <v>39</v>
      </c>
      <c r="E86" s="6"/>
      <c r="F86" s="11">
        <v>57573372</v>
      </c>
      <c r="G86" s="8">
        <f>100*(F86/F89)</f>
        <v>5.1945771098306777</v>
      </c>
      <c r="H86" s="14">
        <f t="shared" ref="H86" si="24">100*(F86/43978456279)</f>
        <v>0.13091267150159536</v>
      </c>
    </row>
    <row r="87" spans="1:8" ht="21" x14ac:dyDescent="0.25">
      <c r="A87" s="13">
        <v>611220</v>
      </c>
      <c r="B87" s="17" t="s">
        <v>52</v>
      </c>
      <c r="C87" s="5" t="s">
        <v>12</v>
      </c>
      <c r="D87" s="9" t="s">
        <v>39</v>
      </c>
      <c r="E87" s="6"/>
      <c r="F87" s="7">
        <v>459556072</v>
      </c>
      <c r="G87" s="8">
        <f>100*(F87/F89)</f>
        <v>41.463603213911085</v>
      </c>
      <c r="H87" s="14">
        <f>100*(F87/43978456279)</f>
        <v>1.0449572606290889</v>
      </c>
    </row>
    <row r="88" spans="1:8" ht="21.75" thickBot="1" x14ac:dyDescent="0.3">
      <c r="A88" s="13">
        <v>711220</v>
      </c>
      <c r="B88" s="5" t="s">
        <v>34</v>
      </c>
      <c r="C88" s="5" t="s">
        <v>12</v>
      </c>
      <c r="D88" s="9" t="s">
        <v>39</v>
      </c>
      <c r="E88" s="6"/>
      <c r="F88" s="11">
        <v>364126460</v>
      </c>
      <c r="G88" s="8">
        <f>100*(F88/F89)</f>
        <v>32.853433948591295</v>
      </c>
      <c r="H88" s="14">
        <f t="shared" ref="H88:H89" si="25">100*(F88/43978456279)</f>
        <v>0.82796553314644827</v>
      </c>
    </row>
    <row r="89" spans="1:8" ht="23.25" thickBot="1" x14ac:dyDescent="0.3">
      <c r="A89" s="19" t="s">
        <v>14</v>
      </c>
      <c r="B89" s="20"/>
      <c r="C89" s="20"/>
      <c r="D89" s="20"/>
      <c r="E89" s="21"/>
      <c r="F89" s="11">
        <f>SUM(F81:F88)</f>
        <v>1108336074</v>
      </c>
      <c r="G89" s="8">
        <f>SUM(G81:G88)</f>
        <v>100</v>
      </c>
      <c r="H89" s="14">
        <f t="shared" si="25"/>
        <v>2.520179578311478</v>
      </c>
    </row>
    <row r="90" spans="1:8" ht="26.25" thickBot="1" x14ac:dyDescent="0.75">
      <c r="A90" s="25" t="s">
        <v>60</v>
      </c>
      <c r="B90" s="26"/>
      <c r="C90" s="26"/>
      <c r="D90" s="26"/>
      <c r="E90" s="27"/>
      <c r="F90" s="28" t="s">
        <v>4</v>
      </c>
      <c r="G90" s="30" t="s">
        <v>5</v>
      </c>
      <c r="H90" s="41" t="s">
        <v>6</v>
      </c>
    </row>
    <row r="91" spans="1:8" ht="23.25" thickBot="1" x14ac:dyDescent="0.3">
      <c r="A91" s="2" t="s">
        <v>7</v>
      </c>
      <c r="B91" s="3" t="s">
        <v>206</v>
      </c>
      <c r="C91" s="3" t="s">
        <v>8</v>
      </c>
      <c r="D91" s="3" t="s">
        <v>9</v>
      </c>
      <c r="E91" s="4" t="s">
        <v>10</v>
      </c>
      <c r="F91" s="29"/>
      <c r="G91" s="29"/>
      <c r="H91" s="42"/>
    </row>
    <row r="92" spans="1:8" ht="21.75" thickBot="1" x14ac:dyDescent="0.3">
      <c r="A92" s="13">
        <v>211210</v>
      </c>
      <c r="B92" s="5" t="s">
        <v>48</v>
      </c>
      <c r="C92" s="5" t="s">
        <v>12</v>
      </c>
      <c r="D92" s="9" t="s">
        <v>39</v>
      </c>
      <c r="E92" s="6"/>
      <c r="F92" s="7">
        <v>1057548899</v>
      </c>
      <c r="G92" s="8">
        <f>100*(F92/F93)</f>
        <v>100</v>
      </c>
      <c r="H92" s="14">
        <f>100*(F92/43978456279)</f>
        <v>2.4046976371587343</v>
      </c>
    </row>
    <row r="93" spans="1:8" ht="23.25" thickBot="1" x14ac:dyDescent="0.3">
      <c r="A93" s="19" t="s">
        <v>14</v>
      </c>
      <c r="B93" s="20"/>
      <c r="C93" s="20"/>
      <c r="D93" s="20"/>
      <c r="E93" s="21"/>
      <c r="F93" s="11">
        <f>SUM(F91:F92)</f>
        <v>1057548899</v>
      </c>
      <c r="G93" s="8">
        <v>100</v>
      </c>
      <c r="H93" s="14">
        <f t="shared" ref="H93" si="26">100*(F93/43978456279)</f>
        <v>2.4046976371587343</v>
      </c>
    </row>
    <row r="94" spans="1:8" ht="26.25" thickBot="1" x14ac:dyDescent="0.3">
      <c r="A94" s="49" t="s">
        <v>61</v>
      </c>
      <c r="B94" s="50"/>
      <c r="C94" s="50"/>
      <c r="D94" s="50"/>
      <c r="E94" s="51"/>
      <c r="F94" s="38" t="s">
        <v>4</v>
      </c>
      <c r="G94" s="30" t="s">
        <v>5</v>
      </c>
      <c r="H94" s="41" t="s">
        <v>6</v>
      </c>
    </row>
    <row r="95" spans="1:8" ht="23.25" thickBot="1" x14ac:dyDescent="0.3">
      <c r="A95" s="2" t="s">
        <v>7</v>
      </c>
      <c r="B95" s="3" t="s">
        <v>206</v>
      </c>
      <c r="C95" s="3" t="s">
        <v>8</v>
      </c>
      <c r="D95" s="3" t="s">
        <v>9</v>
      </c>
      <c r="E95" s="4" t="s">
        <v>10</v>
      </c>
      <c r="F95" s="39"/>
      <c r="G95" s="29"/>
      <c r="H95" s="42"/>
    </row>
    <row r="96" spans="1:8" ht="21" x14ac:dyDescent="0.25">
      <c r="A96" s="13">
        <v>111210</v>
      </c>
      <c r="B96" s="9" t="s">
        <v>11</v>
      </c>
      <c r="C96" s="5" t="s">
        <v>12</v>
      </c>
      <c r="D96" s="9" t="s">
        <v>39</v>
      </c>
      <c r="E96" s="6"/>
      <c r="F96" s="7">
        <v>46522357</v>
      </c>
      <c r="G96" s="8">
        <f>100*(F96/F108)</f>
        <v>4.4187411795395706</v>
      </c>
      <c r="H96" s="14">
        <f>100*(F96/43978456279)</f>
        <v>0.10578442477576169</v>
      </c>
    </row>
    <row r="97" spans="1:8" ht="21" x14ac:dyDescent="0.25">
      <c r="A97" s="13">
        <v>211210</v>
      </c>
      <c r="B97" s="5" t="s">
        <v>48</v>
      </c>
      <c r="C97" s="5" t="s">
        <v>12</v>
      </c>
      <c r="D97" s="9" t="s">
        <v>39</v>
      </c>
      <c r="E97" s="6"/>
      <c r="F97" s="11">
        <v>323091282</v>
      </c>
      <c r="G97" s="8">
        <f>100*(F97/F108)</f>
        <v>30.687541315321404</v>
      </c>
      <c r="H97" s="14">
        <f t="shared" ref="H97" si="27">100*(F97/43978456279)</f>
        <v>0.7346580788336543</v>
      </c>
    </row>
    <row r="98" spans="1:8" ht="21" x14ac:dyDescent="0.25">
      <c r="A98" s="13">
        <v>211220</v>
      </c>
      <c r="B98" s="5" t="s">
        <v>48</v>
      </c>
      <c r="C98" s="5" t="s">
        <v>12</v>
      </c>
      <c r="D98" s="9" t="s">
        <v>39</v>
      </c>
      <c r="E98" s="10"/>
      <c r="F98" s="7">
        <v>151007202</v>
      </c>
      <c r="G98" s="8">
        <f>100*(F98/F108)</f>
        <v>14.342818913591376</v>
      </c>
      <c r="H98" s="14">
        <f>100*(F98/43978456279)</f>
        <v>0.34336630881722635</v>
      </c>
    </row>
    <row r="99" spans="1:8" ht="21" x14ac:dyDescent="0.25">
      <c r="A99" s="13">
        <v>311210</v>
      </c>
      <c r="B99" s="5" t="s">
        <v>49</v>
      </c>
      <c r="C99" s="5" t="s">
        <v>12</v>
      </c>
      <c r="D99" s="9" t="s">
        <v>39</v>
      </c>
      <c r="E99" s="6"/>
      <c r="F99" s="11">
        <v>60350996</v>
      </c>
      <c r="G99" s="8">
        <f>100*(F99/F108)</f>
        <v>5.7321994939213399</v>
      </c>
      <c r="H99" s="14">
        <f t="shared" ref="H99" si="28">100*(F99/43978456279)</f>
        <v>0.13722854576143456</v>
      </c>
    </row>
    <row r="100" spans="1:8" ht="21" x14ac:dyDescent="0.25">
      <c r="A100" s="13">
        <v>311220</v>
      </c>
      <c r="B100" s="5" t="s">
        <v>49</v>
      </c>
      <c r="C100" s="5" t="s">
        <v>12</v>
      </c>
      <c r="D100" s="9" t="s">
        <v>39</v>
      </c>
      <c r="E100" s="6"/>
      <c r="F100" s="7">
        <v>1234148</v>
      </c>
      <c r="G100" s="8">
        <f>100*(F100/F108)</f>
        <v>0.11722064273842364</v>
      </c>
      <c r="H100" s="14">
        <f>100*(F100/43978456279)</f>
        <v>2.8062558452951287E-3</v>
      </c>
    </row>
    <row r="101" spans="1:8" ht="21" x14ac:dyDescent="0.25">
      <c r="A101" s="13">
        <v>313101</v>
      </c>
      <c r="B101" s="5" t="s">
        <v>49</v>
      </c>
      <c r="C101" s="5" t="s">
        <v>16</v>
      </c>
      <c r="D101" s="9" t="s">
        <v>13</v>
      </c>
      <c r="E101" s="6" t="s">
        <v>17</v>
      </c>
      <c r="F101" s="11">
        <v>13053005</v>
      </c>
      <c r="G101" s="8">
        <f>100*(F101/F108)</f>
        <v>1.2397878015990442</v>
      </c>
      <c r="H101" s="14">
        <f t="shared" ref="H101" si="29">100*(F101/43978456279)</f>
        <v>2.9680452895371169E-2</v>
      </c>
    </row>
    <row r="102" spans="1:8" ht="21" x14ac:dyDescent="0.25">
      <c r="A102" s="13">
        <v>411210</v>
      </c>
      <c r="B102" s="5" t="s">
        <v>21</v>
      </c>
      <c r="C102" s="5" t="s">
        <v>12</v>
      </c>
      <c r="D102" s="9" t="s">
        <v>39</v>
      </c>
      <c r="E102" s="6"/>
      <c r="F102" s="7">
        <v>19447308</v>
      </c>
      <c r="G102" s="8">
        <f>100*(F102/F108)</f>
        <v>1.8471252583094473</v>
      </c>
      <c r="H102" s="14">
        <f>100*(F102/43978456279)</f>
        <v>4.4220078750891074E-2</v>
      </c>
    </row>
    <row r="103" spans="1:8" ht="21" x14ac:dyDescent="0.25">
      <c r="A103" s="13">
        <v>511220</v>
      </c>
      <c r="B103" s="5" t="s">
        <v>40</v>
      </c>
      <c r="C103" s="5" t="s">
        <v>12</v>
      </c>
      <c r="D103" s="9" t="s">
        <v>39</v>
      </c>
      <c r="E103" s="6"/>
      <c r="F103" s="11">
        <v>6797578</v>
      </c>
      <c r="G103" s="8">
        <f>100*(F103/F108)</f>
        <v>0.64564092979494214</v>
      </c>
      <c r="H103" s="14">
        <f t="shared" ref="H103:H104" si="30">100*(F103/43978456279)</f>
        <v>1.545660892887204E-2</v>
      </c>
    </row>
    <row r="104" spans="1:8" ht="21" x14ac:dyDescent="0.25">
      <c r="A104" s="13">
        <v>611220</v>
      </c>
      <c r="B104" s="17" t="s">
        <v>52</v>
      </c>
      <c r="C104" s="5" t="s">
        <v>12</v>
      </c>
      <c r="D104" s="9" t="s">
        <v>39</v>
      </c>
      <c r="E104" s="6"/>
      <c r="F104" s="11">
        <v>74930458</v>
      </c>
      <c r="G104" s="8">
        <f>100*(F104/F108)</f>
        <v>7.1169717468605525</v>
      </c>
      <c r="H104" s="14">
        <f t="shared" si="30"/>
        <v>0.17037991857795104</v>
      </c>
    </row>
    <row r="105" spans="1:8" ht="21" x14ac:dyDescent="0.25">
      <c r="A105" s="13">
        <v>613101</v>
      </c>
      <c r="B105" s="17" t="s">
        <v>52</v>
      </c>
      <c r="C105" s="5" t="s">
        <v>16</v>
      </c>
      <c r="D105" s="9" t="s">
        <v>13</v>
      </c>
      <c r="E105" s="10" t="s">
        <v>17</v>
      </c>
      <c r="F105" s="7">
        <v>1806</v>
      </c>
      <c r="G105" s="8">
        <f>100*(F105/F108)</f>
        <v>1.7153573216955592E-4</v>
      </c>
      <c r="H105" s="14">
        <f>100*(F105/43978456279)</f>
        <v>4.1065561477253957E-6</v>
      </c>
    </row>
    <row r="106" spans="1:8" ht="21" x14ac:dyDescent="0.25">
      <c r="A106" s="13">
        <v>711220</v>
      </c>
      <c r="B106" s="5" t="s">
        <v>34</v>
      </c>
      <c r="C106" s="5" t="s">
        <v>12</v>
      </c>
      <c r="D106" s="9" t="s">
        <v>39</v>
      </c>
      <c r="E106" s="6"/>
      <c r="F106" s="7">
        <v>353208113.5</v>
      </c>
      <c r="G106" s="8">
        <f>100*(F106/F108)</f>
        <v>33.548068857945793</v>
      </c>
      <c r="H106" s="14">
        <f>100*(F106/43978456279)</f>
        <v>0.80313895344402797</v>
      </c>
    </row>
    <row r="107" spans="1:8" ht="21.75" thickBot="1" x14ac:dyDescent="0.3">
      <c r="A107" s="13">
        <v>713201</v>
      </c>
      <c r="B107" s="5" t="s">
        <v>34</v>
      </c>
      <c r="C107" s="5" t="s">
        <v>12</v>
      </c>
      <c r="D107" s="9" t="s">
        <v>39</v>
      </c>
      <c r="E107" s="10" t="s">
        <v>17</v>
      </c>
      <c r="F107" s="11">
        <v>3197610.5</v>
      </c>
      <c r="G107" s="8">
        <f>100*(F107/F108)</f>
        <v>0.30371232464593562</v>
      </c>
      <c r="H107" s="14">
        <f t="shared" ref="H107" si="31">100*(F107/43978456279)</f>
        <v>7.2708566206014826E-3</v>
      </c>
    </row>
    <row r="108" spans="1:8" ht="23.25" thickBot="1" x14ac:dyDescent="0.3">
      <c r="A108" s="19" t="s">
        <v>14</v>
      </c>
      <c r="B108" s="20"/>
      <c r="C108" s="20"/>
      <c r="D108" s="20"/>
      <c r="E108" s="21"/>
      <c r="F108" s="11">
        <f>SUM(F96:F107)</f>
        <v>1052841864</v>
      </c>
      <c r="G108" s="8">
        <f>SUM(G96:G107)</f>
        <v>99.999999999999986</v>
      </c>
      <c r="H108" s="14">
        <f>100*(F108/43978456279)</f>
        <v>2.3939945898072348</v>
      </c>
    </row>
    <row r="109" spans="1:8" ht="26.25" thickBot="1" x14ac:dyDescent="0.3">
      <c r="A109" s="35" t="s">
        <v>62</v>
      </c>
      <c r="B109" s="36"/>
      <c r="C109" s="36"/>
      <c r="D109" s="36"/>
      <c r="E109" s="37"/>
      <c r="F109" s="38" t="s">
        <v>4</v>
      </c>
      <c r="G109" s="30" t="s">
        <v>5</v>
      </c>
      <c r="H109" s="41" t="s">
        <v>6</v>
      </c>
    </row>
    <row r="110" spans="1:8" ht="23.25" thickBot="1" x14ac:dyDescent="0.3">
      <c r="A110" s="2" t="s">
        <v>7</v>
      </c>
      <c r="B110" s="3" t="s">
        <v>206</v>
      </c>
      <c r="C110" s="3" t="s">
        <v>8</v>
      </c>
      <c r="D110" s="3" t="s">
        <v>9</v>
      </c>
      <c r="E110" s="4" t="s">
        <v>10</v>
      </c>
      <c r="F110" s="39"/>
      <c r="G110" s="29"/>
      <c r="H110" s="42"/>
    </row>
    <row r="111" spans="1:8" ht="21" x14ac:dyDescent="0.25">
      <c r="A111" s="13">
        <v>711220</v>
      </c>
      <c r="B111" s="5" t="s">
        <v>34</v>
      </c>
      <c r="C111" s="5" t="s">
        <v>12</v>
      </c>
      <c r="D111" s="9" t="s">
        <v>39</v>
      </c>
      <c r="E111" s="10"/>
      <c r="F111" s="7">
        <f>448564170+124096839.5</f>
        <v>572661009.5</v>
      </c>
      <c r="G111" s="8">
        <f>100*(F111/F115)</f>
        <v>65.904460566709346</v>
      </c>
      <c r="H111" s="14">
        <f>100*(F111/43978456279)</f>
        <v>1.3021398610879604</v>
      </c>
    </row>
    <row r="112" spans="1:8" ht="21" x14ac:dyDescent="0.25">
      <c r="A112" s="13">
        <v>712020</v>
      </c>
      <c r="B112" s="5" t="s">
        <v>34</v>
      </c>
      <c r="C112" s="5" t="s">
        <v>35</v>
      </c>
      <c r="D112" s="9"/>
      <c r="E112" s="10"/>
      <c r="F112" s="11">
        <v>171009806</v>
      </c>
      <c r="G112" s="8">
        <f>100*(F112/F115)</f>
        <v>19.680594329074218</v>
      </c>
      <c r="H112" s="14">
        <f t="shared" ref="H112" si="32">100*(F112/43978456279)</f>
        <v>0.38884904216535288</v>
      </c>
    </row>
    <row r="113" spans="1:8" ht="21" x14ac:dyDescent="0.25">
      <c r="A113" s="13">
        <v>713201</v>
      </c>
      <c r="B113" s="5" t="s">
        <v>34</v>
      </c>
      <c r="C113" s="5" t="s">
        <v>16</v>
      </c>
      <c r="D113" s="9" t="s">
        <v>39</v>
      </c>
      <c r="E113" s="6" t="s">
        <v>17</v>
      </c>
      <c r="F113" s="7">
        <v>20797</v>
      </c>
      <c r="G113" s="8">
        <f>100*(F113/F115)</f>
        <v>2.3934143300633677E-3</v>
      </c>
      <c r="H113" s="14">
        <f>100*(F113/43978456279)</f>
        <v>4.7289063236016088E-5</v>
      </c>
    </row>
    <row r="114" spans="1:8" ht="21.75" thickBot="1" x14ac:dyDescent="0.3">
      <c r="A114" s="13">
        <v>713202</v>
      </c>
      <c r="B114" s="5" t="s">
        <v>34</v>
      </c>
      <c r="C114" s="5" t="s">
        <v>16</v>
      </c>
      <c r="D114" s="9" t="s">
        <v>39</v>
      </c>
      <c r="E114" s="6" t="s">
        <v>53</v>
      </c>
      <c r="F114" s="11">
        <v>125234412.5</v>
      </c>
      <c r="G114" s="8">
        <f>100*(F114/F115)</f>
        <v>14.412551689886374</v>
      </c>
      <c r="H114" s="14">
        <f t="shared" ref="H114:H115" si="33">100*(F114/43978456279)</f>
        <v>0.28476309333258759</v>
      </c>
    </row>
    <row r="115" spans="1:8" ht="23.25" thickBot="1" x14ac:dyDescent="0.3">
      <c r="A115" s="19" t="s">
        <v>14</v>
      </c>
      <c r="B115" s="20"/>
      <c r="C115" s="20"/>
      <c r="D115" s="20"/>
      <c r="E115" s="21"/>
      <c r="F115" s="11">
        <f>SUM(F111:F114)</f>
        <v>868926025</v>
      </c>
      <c r="G115" s="8">
        <f>SUM(G111:G114)</f>
        <v>100</v>
      </c>
      <c r="H115" s="14">
        <f t="shared" si="33"/>
        <v>1.9757992856491369</v>
      </c>
    </row>
    <row r="116" spans="1:8" ht="26.25" thickBot="1" x14ac:dyDescent="0.3">
      <c r="A116" s="49" t="s">
        <v>63</v>
      </c>
      <c r="B116" s="50"/>
      <c r="C116" s="50"/>
      <c r="D116" s="50"/>
      <c r="E116" s="51"/>
      <c r="F116" s="38" t="s">
        <v>4</v>
      </c>
      <c r="G116" s="30" t="s">
        <v>5</v>
      </c>
      <c r="H116" s="41" t="s">
        <v>6</v>
      </c>
    </row>
    <row r="117" spans="1:8" ht="23.25" thickBot="1" x14ac:dyDescent="0.3">
      <c r="A117" s="2" t="s">
        <v>7</v>
      </c>
      <c r="B117" s="3" t="s">
        <v>206</v>
      </c>
      <c r="C117" s="3" t="s">
        <v>8</v>
      </c>
      <c r="D117" s="3" t="s">
        <v>9</v>
      </c>
      <c r="E117" s="4" t="s">
        <v>10</v>
      </c>
      <c r="F117" s="39"/>
      <c r="G117" s="29"/>
      <c r="H117" s="42"/>
    </row>
    <row r="118" spans="1:8" ht="21" x14ac:dyDescent="0.25">
      <c r="A118" s="13">
        <v>111210</v>
      </c>
      <c r="B118" s="9" t="s">
        <v>11</v>
      </c>
      <c r="C118" s="5" t="s">
        <v>12</v>
      </c>
      <c r="D118" s="9" t="s">
        <v>39</v>
      </c>
      <c r="E118" s="6"/>
      <c r="F118" s="7">
        <v>18392998</v>
      </c>
      <c r="G118" s="8">
        <f>100*(F118/F133)</f>
        <v>2.2873302146638066</v>
      </c>
      <c r="H118" s="14">
        <f>100*(F118/43978456279)</f>
        <v>4.1822745853821106E-2</v>
      </c>
    </row>
    <row r="119" spans="1:8" ht="21" x14ac:dyDescent="0.25">
      <c r="A119" s="13">
        <v>112010</v>
      </c>
      <c r="B119" s="9" t="s">
        <v>11</v>
      </c>
      <c r="C119" s="5" t="s">
        <v>35</v>
      </c>
      <c r="D119" s="9"/>
      <c r="E119" s="6"/>
      <c r="F119" s="11">
        <v>47762</v>
      </c>
      <c r="G119" s="8">
        <f>100*(F119/F133)</f>
        <v>5.9396225516238693E-3</v>
      </c>
      <c r="H119" s="14">
        <f t="shared" ref="H119" si="34">100*(F119/43978456279)</f>
        <v>1.0860317537522723E-4</v>
      </c>
    </row>
    <row r="120" spans="1:8" ht="21" x14ac:dyDescent="0.25">
      <c r="A120" s="13">
        <v>311210</v>
      </c>
      <c r="B120" s="5" t="s">
        <v>49</v>
      </c>
      <c r="C120" s="5" t="s">
        <v>12</v>
      </c>
      <c r="D120" s="9" t="s">
        <v>39</v>
      </c>
      <c r="E120" s="6"/>
      <c r="F120" s="7">
        <v>2696321</v>
      </c>
      <c r="G120" s="8">
        <f>100*(F120/F133)</f>
        <v>0.33531110543982712</v>
      </c>
      <c r="H120" s="14">
        <f>100*(F120/43978456279)</f>
        <v>6.1310041964513229E-3</v>
      </c>
    </row>
    <row r="121" spans="1:8" ht="21" x14ac:dyDescent="0.25">
      <c r="A121" s="13">
        <v>311220</v>
      </c>
      <c r="B121" s="5" t="s">
        <v>49</v>
      </c>
      <c r="C121" s="5" t="s">
        <v>12</v>
      </c>
      <c r="D121" s="9" t="s">
        <v>39</v>
      </c>
      <c r="E121" s="6"/>
      <c r="F121" s="11">
        <v>25808188</v>
      </c>
      <c r="G121" s="8">
        <f>100*(F121/F133)</f>
        <v>3.2094739638488448</v>
      </c>
      <c r="H121" s="14">
        <f t="shared" ref="H121" si="35">100*(F121/43978456279)</f>
        <v>5.8683706031590697E-2</v>
      </c>
    </row>
    <row r="122" spans="1:8" ht="21" x14ac:dyDescent="0.25">
      <c r="A122" s="13">
        <v>312010</v>
      </c>
      <c r="B122" s="5" t="s">
        <v>49</v>
      </c>
      <c r="C122" s="5" t="s">
        <v>35</v>
      </c>
      <c r="D122" s="9"/>
      <c r="E122" s="6"/>
      <c r="F122" s="7">
        <v>243563592</v>
      </c>
      <c r="G122" s="8">
        <f>100*(F122/F133)</f>
        <v>30.289263510692916</v>
      </c>
      <c r="H122" s="14">
        <f>100*(F122/43978456279)</f>
        <v>0.55382478742507202</v>
      </c>
    </row>
    <row r="123" spans="1:8" ht="21" x14ac:dyDescent="0.25">
      <c r="A123" s="13">
        <v>312020</v>
      </c>
      <c r="B123" s="5" t="s">
        <v>49</v>
      </c>
      <c r="C123" s="5" t="s">
        <v>35</v>
      </c>
      <c r="D123" s="9"/>
      <c r="E123" s="6"/>
      <c r="F123" s="11">
        <v>327335584</v>
      </c>
      <c r="G123" s="8">
        <f>100*(F123/F133)</f>
        <v>40.707043605279708</v>
      </c>
      <c r="H123" s="14">
        <f t="shared" ref="H123" si="36">100*(F123/43978456279)</f>
        <v>0.74430894509661294</v>
      </c>
    </row>
    <row r="124" spans="1:8" ht="21" x14ac:dyDescent="0.25">
      <c r="A124" s="13">
        <v>313202</v>
      </c>
      <c r="B124" s="5" t="s">
        <v>49</v>
      </c>
      <c r="C124" s="5" t="s">
        <v>16</v>
      </c>
      <c r="D124" s="9" t="s">
        <v>39</v>
      </c>
      <c r="E124" s="6" t="s">
        <v>53</v>
      </c>
      <c r="F124" s="7">
        <f>582339+12827316</f>
        <v>13409655</v>
      </c>
      <c r="G124" s="8">
        <f>100*(F124/F133)</f>
        <v>1.6676079152358734</v>
      </c>
      <c r="H124" s="14">
        <f>100*(F124/43978456279)</f>
        <v>3.049141815012547E-2</v>
      </c>
    </row>
    <row r="125" spans="1:8" ht="21" x14ac:dyDescent="0.25">
      <c r="A125" s="13">
        <v>512010</v>
      </c>
      <c r="B125" s="5" t="s">
        <v>40</v>
      </c>
      <c r="C125" s="5" t="s">
        <v>35</v>
      </c>
      <c r="D125" s="9"/>
      <c r="E125" s="10"/>
      <c r="F125" s="7">
        <v>5735343</v>
      </c>
      <c r="G125" s="8">
        <f>100*(F125/F133)</f>
        <v>0.713240078390731</v>
      </c>
      <c r="H125" s="14">
        <f>100*(F125/43978456279)</f>
        <v>1.3041255844941207E-2</v>
      </c>
    </row>
    <row r="126" spans="1:8" ht="21" x14ac:dyDescent="0.25">
      <c r="A126" s="13">
        <v>512020</v>
      </c>
      <c r="B126" s="5" t="s">
        <v>40</v>
      </c>
      <c r="C126" s="5" t="s">
        <v>35</v>
      </c>
      <c r="D126" s="9"/>
      <c r="E126" s="10"/>
      <c r="F126" s="11">
        <v>366856</v>
      </c>
      <c r="G126" s="8">
        <f>100*(F126/F133)</f>
        <v>4.5621753084010848E-2</v>
      </c>
      <c r="H126" s="14">
        <f t="shared" ref="H126" si="37">100*(F126/43978456279)</f>
        <v>8.3417207205423475E-4</v>
      </c>
    </row>
    <row r="127" spans="1:8" ht="21" x14ac:dyDescent="0.25">
      <c r="A127" s="13">
        <v>611210</v>
      </c>
      <c r="B127" s="17" t="s">
        <v>52</v>
      </c>
      <c r="C127" s="5" t="s">
        <v>12</v>
      </c>
      <c r="D127" s="9" t="s">
        <v>39</v>
      </c>
      <c r="E127" s="6"/>
      <c r="F127" s="7">
        <v>145863</v>
      </c>
      <c r="G127" s="8">
        <f>100*(F127/F133)</f>
        <v>1.8139340150067261E-2</v>
      </c>
      <c r="H127" s="14">
        <f>100*(F127/43978456279)</f>
        <v>3.3166921338630644E-4</v>
      </c>
    </row>
    <row r="128" spans="1:8" ht="21" x14ac:dyDescent="0.25">
      <c r="A128" s="13">
        <v>611220</v>
      </c>
      <c r="B128" s="17" t="s">
        <v>52</v>
      </c>
      <c r="C128" s="5" t="s">
        <v>12</v>
      </c>
      <c r="D128" s="9" t="s">
        <v>39</v>
      </c>
      <c r="E128" s="6"/>
      <c r="F128" s="11">
        <v>8983446.5</v>
      </c>
      <c r="G128" s="8">
        <f>100*(F128/F133)</f>
        <v>1.1171701650413826</v>
      </c>
      <c r="H128" s="14">
        <f t="shared" ref="H128" si="38">100*(F128/43978456279)</f>
        <v>2.0426925499632997E-2</v>
      </c>
    </row>
    <row r="129" spans="1:8" ht="21" x14ac:dyDescent="0.25">
      <c r="A129" s="13">
        <v>612010</v>
      </c>
      <c r="B129" s="17" t="s">
        <v>52</v>
      </c>
      <c r="C129" s="5" t="s">
        <v>35</v>
      </c>
      <c r="D129" s="9"/>
      <c r="E129" s="10"/>
      <c r="F129" s="7">
        <v>73449604</v>
      </c>
      <c r="G129" s="8">
        <f>100*(F129/F133)</f>
        <v>9.1341008401290313</v>
      </c>
      <c r="H129" s="14">
        <f>100*(F129/43978456279)</f>
        <v>0.16701269261029669</v>
      </c>
    </row>
    <row r="130" spans="1:8" ht="21" x14ac:dyDescent="0.25">
      <c r="A130" s="13">
        <v>612020</v>
      </c>
      <c r="B130" s="17" t="s">
        <v>52</v>
      </c>
      <c r="C130" s="5" t="s">
        <v>35</v>
      </c>
      <c r="D130" s="9"/>
      <c r="E130" s="10"/>
      <c r="F130" s="11">
        <f>39010474+8983446.5</f>
        <v>47993920.5</v>
      </c>
      <c r="G130" s="8">
        <f>100*(F130/F133)</f>
        <v>5.9684638947833655</v>
      </c>
      <c r="H130" s="14">
        <f t="shared" ref="H130" si="39">100*(F130/43978456279)</f>
        <v>0.10913052562719763</v>
      </c>
    </row>
    <row r="131" spans="1:8" ht="21" x14ac:dyDescent="0.25">
      <c r="A131" s="13">
        <v>712010</v>
      </c>
      <c r="B131" s="5" t="s">
        <v>34</v>
      </c>
      <c r="C131" s="5" t="s">
        <v>35</v>
      </c>
      <c r="D131" s="9"/>
      <c r="E131" s="10"/>
      <c r="F131" s="7">
        <v>35943057</v>
      </c>
      <c r="G131" s="8">
        <f>100*(F131/F133)</f>
        <v>4.4698335901239936</v>
      </c>
      <c r="H131" s="14">
        <f>100*(F131/43978456279)</f>
        <v>8.1728782774858441E-2</v>
      </c>
    </row>
    <row r="132" spans="1:8" ht="21.75" thickBot="1" x14ac:dyDescent="0.3">
      <c r="A132" s="13">
        <v>712020</v>
      </c>
      <c r="B132" s="5" t="s">
        <v>34</v>
      </c>
      <c r="C132" s="5" t="s">
        <v>35</v>
      </c>
      <c r="D132" s="9"/>
      <c r="E132" s="10"/>
      <c r="F132" s="11">
        <v>252981</v>
      </c>
      <c r="G132" s="8">
        <f>100*(F132/F133)</f>
        <v>3.1460400584823876E-2</v>
      </c>
      <c r="H132" s="14">
        <f t="shared" ref="H132:H133" si="40">100*(F132/43978456279)</f>
        <v>5.75238472208039E-4</v>
      </c>
    </row>
    <row r="133" spans="1:8" ht="23.25" thickBot="1" x14ac:dyDescent="0.3">
      <c r="A133" s="19" t="s">
        <v>14</v>
      </c>
      <c r="B133" s="20"/>
      <c r="C133" s="20"/>
      <c r="D133" s="20"/>
      <c r="E133" s="21"/>
      <c r="F133" s="11">
        <f>SUM(F118:F132)</f>
        <v>804125171</v>
      </c>
      <c r="G133" s="8">
        <f>SUM(G118:G132)</f>
        <v>100.00000000000001</v>
      </c>
      <c r="H133" s="14">
        <f t="shared" si="40"/>
        <v>1.8284524720436242</v>
      </c>
    </row>
    <row r="134" spans="1:8" ht="26.25" thickBot="1" x14ac:dyDescent="0.3">
      <c r="A134" s="35" t="s">
        <v>64</v>
      </c>
      <c r="B134" s="36"/>
      <c r="C134" s="36"/>
      <c r="D134" s="36"/>
      <c r="E134" s="37"/>
      <c r="F134" s="38" t="s">
        <v>4</v>
      </c>
      <c r="G134" s="30" t="s">
        <v>5</v>
      </c>
      <c r="H134" s="41" t="s">
        <v>6</v>
      </c>
    </row>
    <row r="135" spans="1:8" ht="23.25" thickBot="1" x14ac:dyDescent="0.3">
      <c r="A135" s="2" t="s">
        <v>7</v>
      </c>
      <c r="B135" s="3" t="s">
        <v>206</v>
      </c>
      <c r="C135" s="3" t="s">
        <v>8</v>
      </c>
      <c r="D135" s="3" t="s">
        <v>9</v>
      </c>
      <c r="E135" s="4" t="s">
        <v>10</v>
      </c>
      <c r="F135" s="39"/>
      <c r="G135" s="29"/>
      <c r="H135" s="42"/>
    </row>
    <row r="136" spans="1:8" ht="21" x14ac:dyDescent="0.25">
      <c r="A136" s="13">
        <v>211210</v>
      </c>
      <c r="B136" s="5" t="s">
        <v>48</v>
      </c>
      <c r="C136" s="5" t="s">
        <v>12</v>
      </c>
      <c r="D136" s="9" t="s">
        <v>39</v>
      </c>
      <c r="E136" s="6"/>
      <c r="F136" s="7">
        <f>15129790+37010469</f>
        <v>52140259</v>
      </c>
      <c r="G136" s="8">
        <f>100*(F136/F141)</f>
        <v>6.5512443002086123</v>
      </c>
      <c r="H136" s="14">
        <f t="shared" ref="H136:H141" si="41">100*(F136/43978456279)</f>
        <v>0.11855863850522948</v>
      </c>
    </row>
    <row r="137" spans="1:8" ht="21" x14ac:dyDescent="0.25">
      <c r="A137" s="13">
        <v>212010</v>
      </c>
      <c r="B137" s="5" t="s">
        <v>48</v>
      </c>
      <c r="C137" s="5" t="s">
        <v>35</v>
      </c>
      <c r="D137" s="9"/>
      <c r="E137" s="6"/>
      <c r="F137" s="11">
        <v>407696688</v>
      </c>
      <c r="G137" s="8">
        <f>100*(F137/F141)</f>
        <v>51.225687303815057</v>
      </c>
      <c r="H137" s="14">
        <f t="shared" si="41"/>
        <v>0.92703728710613664</v>
      </c>
    </row>
    <row r="138" spans="1:8" ht="21" x14ac:dyDescent="0.25">
      <c r="A138" s="13">
        <v>311210</v>
      </c>
      <c r="B138" s="5" t="s">
        <v>49</v>
      </c>
      <c r="C138" s="5" t="s">
        <v>12</v>
      </c>
      <c r="D138" s="9" t="s">
        <v>39</v>
      </c>
      <c r="E138" s="6"/>
      <c r="F138" s="11">
        <f>38332065.5+31158488</f>
        <v>69490553.5</v>
      </c>
      <c r="G138" s="8">
        <f>100*(F138/F141)</f>
        <v>8.7312491588355297</v>
      </c>
      <c r="H138" s="14">
        <f t="shared" si="41"/>
        <v>0.15801044279305954</v>
      </c>
    </row>
    <row r="139" spans="1:8" ht="21" x14ac:dyDescent="0.25">
      <c r="A139" s="13">
        <v>311220</v>
      </c>
      <c r="B139" s="5" t="s">
        <v>49</v>
      </c>
      <c r="C139" s="5" t="s">
        <v>12</v>
      </c>
      <c r="D139" s="9" t="s">
        <v>39</v>
      </c>
      <c r="E139" s="6"/>
      <c r="F139" s="11">
        <v>197065241</v>
      </c>
      <c r="G139" s="8">
        <f>100*(F139/F141)</f>
        <v>24.760570078305264</v>
      </c>
      <c r="H139" s="14">
        <f t="shared" si="41"/>
        <v>0.44809494846707459</v>
      </c>
    </row>
    <row r="140" spans="1:8" ht="21.75" thickBot="1" x14ac:dyDescent="0.3">
      <c r="A140" s="13">
        <v>313202</v>
      </c>
      <c r="B140" s="5" t="s">
        <v>49</v>
      </c>
      <c r="C140" s="5" t="s">
        <v>16</v>
      </c>
      <c r="D140" s="9" t="s">
        <v>39</v>
      </c>
      <c r="E140" s="6" t="s">
        <v>53</v>
      </c>
      <c r="F140" s="11">
        <f>31158488+38332065.5</f>
        <v>69490553.5</v>
      </c>
      <c r="G140" s="8">
        <f>100*(F140/F141)</f>
        <v>8.7312491588355297</v>
      </c>
      <c r="H140" s="14">
        <f t="shared" si="41"/>
        <v>0.15801044279305954</v>
      </c>
    </row>
    <row r="141" spans="1:8" ht="23.25" thickBot="1" x14ac:dyDescent="0.3">
      <c r="A141" s="19" t="s">
        <v>14</v>
      </c>
      <c r="B141" s="20"/>
      <c r="C141" s="20"/>
      <c r="D141" s="20"/>
      <c r="E141" s="21"/>
      <c r="F141" s="11">
        <f>SUM(F136:F140)</f>
        <v>795883295</v>
      </c>
      <c r="G141" s="8">
        <f>SUM(G136:G140)</f>
        <v>99.999999999999986</v>
      </c>
      <c r="H141" s="14">
        <f t="shared" si="41"/>
        <v>1.8097117596645598</v>
      </c>
    </row>
    <row r="142" spans="1:8" ht="26.25" thickBot="1" x14ac:dyDescent="0.75">
      <c r="A142" s="25" t="s">
        <v>65</v>
      </c>
      <c r="B142" s="26"/>
      <c r="C142" s="26"/>
      <c r="D142" s="26"/>
      <c r="E142" s="27"/>
      <c r="F142" s="38" t="s">
        <v>4</v>
      </c>
      <c r="G142" s="30" t="s">
        <v>5</v>
      </c>
      <c r="H142" s="41" t="s">
        <v>6</v>
      </c>
    </row>
    <row r="143" spans="1:8" ht="23.25" thickBot="1" x14ac:dyDescent="0.3">
      <c r="A143" s="2" t="s">
        <v>7</v>
      </c>
      <c r="B143" s="3" t="s">
        <v>206</v>
      </c>
      <c r="C143" s="3" t="s">
        <v>8</v>
      </c>
      <c r="D143" s="3" t="s">
        <v>9</v>
      </c>
      <c r="E143" s="4" t="s">
        <v>10</v>
      </c>
      <c r="F143" s="39"/>
      <c r="G143" s="29"/>
      <c r="H143" s="42"/>
    </row>
    <row r="144" spans="1:8" ht="21" x14ac:dyDescent="0.25">
      <c r="A144" s="12">
        <v>1111</v>
      </c>
      <c r="B144" s="5" t="s">
        <v>11</v>
      </c>
      <c r="C144" s="5" t="s">
        <v>12</v>
      </c>
      <c r="D144" s="5" t="s">
        <v>13</v>
      </c>
      <c r="E144" s="6"/>
      <c r="F144" s="7">
        <v>3069580</v>
      </c>
      <c r="G144" s="8">
        <f>100*(F144/F147)</f>
        <v>0.39995804686897529</v>
      </c>
      <c r="H144" s="14">
        <f>100*(F144/43978456279)</f>
        <v>6.9797356699528917E-3</v>
      </c>
    </row>
    <row r="145" spans="1:8" ht="21" x14ac:dyDescent="0.25">
      <c r="A145" s="13">
        <v>111210</v>
      </c>
      <c r="B145" s="9" t="s">
        <v>11</v>
      </c>
      <c r="C145" s="5" t="s">
        <v>12</v>
      </c>
      <c r="D145" s="9" t="s">
        <v>39</v>
      </c>
      <c r="E145" s="6"/>
      <c r="F145" s="11">
        <v>132895191</v>
      </c>
      <c r="G145" s="8">
        <f>100*(F145/F147)</f>
        <v>17.315887199760038</v>
      </c>
      <c r="H145" s="14">
        <f>100*(F145/43978456279)</f>
        <v>0.30218248261583097</v>
      </c>
    </row>
    <row r="146" spans="1:8" ht="21.75" thickBot="1" x14ac:dyDescent="0.3">
      <c r="A146" s="13">
        <v>113101</v>
      </c>
      <c r="B146" s="5" t="s">
        <v>11</v>
      </c>
      <c r="C146" s="9" t="s">
        <v>16</v>
      </c>
      <c r="D146" s="5" t="s">
        <v>13</v>
      </c>
      <c r="E146" s="10" t="s">
        <v>17</v>
      </c>
      <c r="F146" s="11">
        <v>631510724</v>
      </c>
      <c r="G146" s="8">
        <f>100*(F146/F147)</f>
        <v>82.284154753370984</v>
      </c>
      <c r="H146" s="14">
        <f>100*(F146/43978456279)</f>
        <v>1.4359547320026111</v>
      </c>
    </row>
    <row r="147" spans="1:8" ht="23.25" thickBot="1" x14ac:dyDescent="0.3">
      <c r="A147" s="19" t="s">
        <v>14</v>
      </c>
      <c r="B147" s="20"/>
      <c r="C147" s="20"/>
      <c r="D147" s="20"/>
      <c r="E147" s="21"/>
      <c r="F147" s="11">
        <f>SUM(F144:F146)</f>
        <v>767475495</v>
      </c>
      <c r="G147" s="8">
        <v>100</v>
      </c>
      <c r="H147" s="14">
        <f>100*(F147/43978456279)</f>
        <v>1.7451169502883952</v>
      </c>
    </row>
    <row r="148" spans="1:8" ht="26.25" thickBot="1" x14ac:dyDescent="0.75">
      <c r="A148" s="25" t="s">
        <v>66</v>
      </c>
      <c r="B148" s="26"/>
      <c r="C148" s="26"/>
      <c r="D148" s="26"/>
      <c r="E148" s="27"/>
      <c r="F148" s="28" t="s">
        <v>4</v>
      </c>
      <c r="G148" s="30" t="s">
        <v>5</v>
      </c>
      <c r="H148" s="41" t="s">
        <v>6</v>
      </c>
    </row>
    <row r="149" spans="1:8" ht="23.25" thickBot="1" x14ac:dyDescent="0.3">
      <c r="A149" s="2" t="s">
        <v>7</v>
      </c>
      <c r="B149" s="3" t="s">
        <v>206</v>
      </c>
      <c r="C149" s="3" t="s">
        <v>8</v>
      </c>
      <c r="D149" s="3" t="s">
        <v>9</v>
      </c>
      <c r="E149" s="4" t="s">
        <v>10</v>
      </c>
      <c r="F149" s="29"/>
      <c r="G149" s="29"/>
      <c r="H149" s="42"/>
    </row>
    <row r="150" spans="1:8" ht="21.75" thickBot="1" x14ac:dyDescent="0.3">
      <c r="A150" s="13">
        <v>511210</v>
      </c>
      <c r="B150" s="5" t="s">
        <v>40</v>
      </c>
      <c r="C150" s="5" t="s">
        <v>12</v>
      </c>
      <c r="D150" s="9" t="s">
        <v>39</v>
      </c>
      <c r="E150" s="6"/>
      <c r="F150" s="7">
        <v>737593811</v>
      </c>
      <c r="G150" s="8">
        <f>100*(F150/F151)</f>
        <v>100</v>
      </c>
      <c r="H150" s="14">
        <f>100*(F150/43978456279)</f>
        <v>1.6771707636136512</v>
      </c>
    </row>
    <row r="151" spans="1:8" ht="23.25" thickBot="1" x14ac:dyDescent="0.3">
      <c r="A151" s="19" t="s">
        <v>14</v>
      </c>
      <c r="B151" s="20"/>
      <c r="C151" s="20"/>
      <c r="D151" s="20"/>
      <c r="E151" s="21"/>
      <c r="F151" s="11">
        <f>SUM(F149:F150)</f>
        <v>737593811</v>
      </c>
      <c r="G151" s="8">
        <v>100</v>
      </c>
      <c r="H151" s="14">
        <f t="shared" ref="H151" si="42">100*(F151/43978456279)</f>
        <v>1.6771707636136512</v>
      </c>
    </row>
    <row r="152" spans="1:8" ht="26.25" thickBot="1" x14ac:dyDescent="0.3">
      <c r="A152" s="35" t="s">
        <v>67</v>
      </c>
      <c r="B152" s="36"/>
      <c r="C152" s="36"/>
      <c r="D152" s="36"/>
      <c r="E152" s="37"/>
      <c r="F152" s="38" t="s">
        <v>4</v>
      </c>
      <c r="G152" s="30" t="s">
        <v>5</v>
      </c>
      <c r="H152" s="41" t="s">
        <v>6</v>
      </c>
    </row>
    <row r="153" spans="1:8" ht="23.25" thickBot="1" x14ac:dyDescent="0.3">
      <c r="A153" s="2" t="s">
        <v>7</v>
      </c>
      <c r="B153" s="3" t="s">
        <v>206</v>
      </c>
      <c r="C153" s="3" t="s">
        <v>8</v>
      </c>
      <c r="D153" s="3" t="s">
        <v>9</v>
      </c>
      <c r="E153" s="4" t="s">
        <v>10</v>
      </c>
      <c r="F153" s="39"/>
      <c r="G153" s="29"/>
      <c r="H153" s="42"/>
    </row>
    <row r="154" spans="1:8" ht="21" x14ac:dyDescent="0.25">
      <c r="A154" s="13">
        <v>312020</v>
      </c>
      <c r="B154" s="5" t="s">
        <v>49</v>
      </c>
      <c r="C154" s="5" t="s">
        <v>35</v>
      </c>
      <c r="D154" s="9"/>
      <c r="E154" s="6"/>
      <c r="F154" s="7">
        <v>13274003.5</v>
      </c>
      <c r="G154" s="8">
        <f>100*(F154/F158)</f>
        <v>1.8550065676354655</v>
      </c>
      <c r="H154" s="14">
        <f>100*(F154/43978456279)</f>
        <v>3.0182968260162472E-2</v>
      </c>
    </row>
    <row r="155" spans="1:8" ht="21" x14ac:dyDescent="0.25">
      <c r="A155" s="13">
        <v>3112</v>
      </c>
      <c r="B155" s="5" t="s">
        <v>49</v>
      </c>
      <c r="C155" s="9" t="s">
        <v>12</v>
      </c>
      <c r="D155" s="9" t="s">
        <v>39</v>
      </c>
      <c r="E155" s="6"/>
      <c r="F155" s="11">
        <v>245138318.5</v>
      </c>
      <c r="G155" s="8">
        <f>100*(F155/F158)</f>
        <v>34.257425862258856</v>
      </c>
      <c r="H155" s="14">
        <f t="shared" ref="H155" si="43">100*(F155/43978456279)</f>
        <v>0.55740546449570383</v>
      </c>
    </row>
    <row r="156" spans="1:8" ht="21" x14ac:dyDescent="0.25">
      <c r="A156" s="13">
        <v>311220</v>
      </c>
      <c r="B156" s="5" t="s">
        <v>49</v>
      </c>
      <c r="C156" s="5" t="s">
        <v>12</v>
      </c>
      <c r="D156" s="9" t="s">
        <v>39</v>
      </c>
      <c r="E156" s="6"/>
      <c r="F156" s="7">
        <v>79701856</v>
      </c>
      <c r="G156" s="8">
        <f>100*(F156/F158)</f>
        <v>11.138121692730918</v>
      </c>
      <c r="H156" s="14">
        <f>100*(F156/43978456279)</f>
        <v>0.18122931713284843</v>
      </c>
    </row>
    <row r="157" spans="1:8" ht="21.75" thickBot="1" x14ac:dyDescent="0.3">
      <c r="A157" s="13">
        <v>312</v>
      </c>
      <c r="B157" s="5" t="s">
        <v>49</v>
      </c>
      <c r="C157" s="5" t="s">
        <v>35</v>
      </c>
      <c r="D157" s="9"/>
      <c r="E157" s="6"/>
      <c r="F157" s="11">
        <v>377462992</v>
      </c>
      <c r="G157" s="8">
        <f>100*(F157/F158)</f>
        <v>52.749445877374768</v>
      </c>
      <c r="H157" s="14">
        <f t="shared" ref="H157:H158" si="44">100*(F157/43978456279)</f>
        <v>0.85829068124940311</v>
      </c>
    </row>
    <row r="158" spans="1:8" ht="23.25" thickBot="1" x14ac:dyDescent="0.3">
      <c r="A158" s="19" t="s">
        <v>14</v>
      </c>
      <c r="B158" s="20"/>
      <c r="C158" s="20"/>
      <c r="D158" s="20"/>
      <c r="E158" s="21"/>
      <c r="F158" s="11">
        <f>SUM(F154:F157)</f>
        <v>715577170</v>
      </c>
      <c r="G158" s="8">
        <f>SUM(G154:G157)</f>
        <v>100</v>
      </c>
      <c r="H158" s="14">
        <f t="shared" si="44"/>
        <v>1.6271084311381179</v>
      </c>
    </row>
    <row r="159" spans="1:8" ht="26.25" thickBot="1" x14ac:dyDescent="0.75">
      <c r="A159" s="25" t="s">
        <v>68</v>
      </c>
      <c r="B159" s="26"/>
      <c r="C159" s="26"/>
      <c r="D159" s="26"/>
      <c r="E159" s="27"/>
      <c r="F159" s="28" t="s">
        <v>4</v>
      </c>
      <c r="G159" s="30" t="s">
        <v>5</v>
      </c>
      <c r="H159" s="41" t="s">
        <v>6</v>
      </c>
    </row>
    <row r="160" spans="1:8" ht="23.25" thickBot="1" x14ac:dyDescent="0.3">
      <c r="A160" s="2" t="s">
        <v>7</v>
      </c>
      <c r="B160" s="3" t="s">
        <v>206</v>
      </c>
      <c r="C160" s="3" t="s">
        <v>8</v>
      </c>
      <c r="D160" s="3" t="s">
        <v>9</v>
      </c>
      <c r="E160" s="4" t="s">
        <v>10</v>
      </c>
      <c r="F160" s="29"/>
      <c r="G160" s="29"/>
      <c r="H160" s="42"/>
    </row>
    <row r="161" spans="1:8" ht="21.75" thickBot="1" x14ac:dyDescent="0.3">
      <c r="A161" s="13">
        <v>111210</v>
      </c>
      <c r="B161" s="9" t="s">
        <v>11</v>
      </c>
      <c r="C161" s="5" t="s">
        <v>12</v>
      </c>
      <c r="D161" s="9" t="s">
        <v>39</v>
      </c>
      <c r="E161" s="6"/>
      <c r="F161" s="7">
        <v>642669434</v>
      </c>
      <c r="G161" s="8">
        <f>100*(F161/F162)</f>
        <v>100</v>
      </c>
      <c r="H161" s="14">
        <f>100*(F161/43978456279)</f>
        <v>1.4613278599933004</v>
      </c>
    </row>
    <row r="162" spans="1:8" ht="23.25" thickBot="1" x14ac:dyDescent="0.3">
      <c r="A162" s="19" t="s">
        <v>14</v>
      </c>
      <c r="B162" s="20"/>
      <c r="C162" s="20"/>
      <c r="D162" s="20"/>
      <c r="E162" s="21"/>
      <c r="F162" s="11">
        <f>SUM(F160:F161)</f>
        <v>642669434</v>
      </c>
      <c r="G162" s="8">
        <v>100</v>
      </c>
      <c r="H162" s="14">
        <f t="shared" ref="H162" si="45">100*(F162/43978456279)</f>
        <v>1.4613278599933004</v>
      </c>
    </row>
    <row r="163" spans="1:8" ht="26.25" thickBot="1" x14ac:dyDescent="0.3">
      <c r="A163" s="35" t="s">
        <v>69</v>
      </c>
      <c r="B163" s="50"/>
      <c r="C163" s="50"/>
      <c r="D163" s="50"/>
      <c r="E163" s="51"/>
      <c r="F163" s="38" t="s">
        <v>4</v>
      </c>
      <c r="G163" s="30" t="s">
        <v>5</v>
      </c>
      <c r="H163" s="41" t="s">
        <v>6</v>
      </c>
    </row>
    <row r="164" spans="1:8" ht="23.25" thickBot="1" x14ac:dyDescent="0.3">
      <c r="A164" s="2" t="s">
        <v>7</v>
      </c>
      <c r="B164" s="3" t="s">
        <v>206</v>
      </c>
      <c r="C164" s="3" t="s">
        <v>8</v>
      </c>
      <c r="D164" s="3" t="s">
        <v>9</v>
      </c>
      <c r="E164" s="4" t="s">
        <v>10</v>
      </c>
      <c r="F164" s="39"/>
      <c r="G164" s="29"/>
      <c r="H164" s="42"/>
    </row>
    <row r="165" spans="1:8" ht="21" x14ac:dyDescent="0.25">
      <c r="A165" s="13">
        <v>511220</v>
      </c>
      <c r="B165" s="5" t="s">
        <v>40</v>
      </c>
      <c r="C165" s="5" t="s">
        <v>12</v>
      </c>
      <c r="D165" s="9" t="s">
        <v>39</v>
      </c>
      <c r="E165" s="6"/>
      <c r="F165" s="7">
        <v>619748651</v>
      </c>
      <c r="G165" s="8">
        <f>100*(F165/F168)</f>
        <v>99.117987769739685</v>
      </c>
      <c r="H165" s="14">
        <f>100*(F165/43978456279)</f>
        <v>1.4092096527179241</v>
      </c>
    </row>
    <row r="166" spans="1:8" ht="21" x14ac:dyDescent="0.25">
      <c r="A166" s="13">
        <v>512010</v>
      </c>
      <c r="B166" s="5" t="s">
        <v>40</v>
      </c>
      <c r="C166" s="5" t="s">
        <v>35</v>
      </c>
      <c r="D166" s="9"/>
      <c r="E166" s="10"/>
      <c r="F166" s="11">
        <v>5511114</v>
      </c>
      <c r="G166" s="8">
        <f>100*(F166/F168)</f>
        <v>0.88140656565889197</v>
      </c>
      <c r="H166" s="14">
        <f>100*(F166/43978456279)</f>
        <v>1.253139483804845E-2</v>
      </c>
    </row>
    <row r="167" spans="1:8" ht="21.75" thickBot="1" x14ac:dyDescent="0.3">
      <c r="A167" s="13">
        <v>513202</v>
      </c>
      <c r="B167" s="5" t="s">
        <v>40</v>
      </c>
      <c r="C167" s="5" t="s">
        <v>16</v>
      </c>
      <c r="D167" s="9" t="s">
        <v>39</v>
      </c>
      <c r="E167" s="6" t="s">
        <v>53</v>
      </c>
      <c r="F167" s="11">
        <v>3787</v>
      </c>
      <c r="G167" s="8">
        <f>100*(F167/F168)</f>
        <v>6.0566460141274958E-4</v>
      </c>
      <c r="H167" s="14">
        <f>100*(F167/43978456279)</f>
        <v>8.6110344027885244E-6</v>
      </c>
    </row>
    <row r="168" spans="1:8" ht="23.25" thickBot="1" x14ac:dyDescent="0.3">
      <c r="A168" s="19" t="s">
        <v>14</v>
      </c>
      <c r="B168" s="20"/>
      <c r="C168" s="20"/>
      <c r="D168" s="20"/>
      <c r="E168" s="21"/>
      <c r="F168" s="11">
        <f>SUM(F165:F167)</f>
        <v>625263552</v>
      </c>
      <c r="G168" s="8">
        <v>100</v>
      </c>
      <c r="H168" s="14">
        <f>100*(F168/43978456279)</f>
        <v>1.4217496585903755</v>
      </c>
    </row>
    <row r="169" spans="1:8" ht="26.25" thickBot="1" x14ac:dyDescent="0.3">
      <c r="A169" s="35" t="s">
        <v>70</v>
      </c>
      <c r="B169" s="50"/>
      <c r="C169" s="50"/>
      <c r="D169" s="50"/>
      <c r="E169" s="51"/>
      <c r="F169" s="38" t="s">
        <v>4</v>
      </c>
      <c r="G169" s="30" t="s">
        <v>5</v>
      </c>
      <c r="H169" s="41" t="s">
        <v>6</v>
      </c>
    </row>
    <row r="170" spans="1:8" ht="23.25" thickBot="1" x14ac:dyDescent="0.3">
      <c r="A170" s="2" t="s">
        <v>7</v>
      </c>
      <c r="B170" s="3" t="s">
        <v>206</v>
      </c>
      <c r="C170" s="3" t="s">
        <v>8</v>
      </c>
      <c r="D170" s="3" t="s">
        <v>9</v>
      </c>
      <c r="E170" s="4" t="s">
        <v>10</v>
      </c>
      <c r="F170" s="39"/>
      <c r="G170" s="29"/>
      <c r="H170" s="42"/>
    </row>
    <row r="171" spans="1:8" ht="21" x14ac:dyDescent="0.25">
      <c r="A171" s="13">
        <v>211210</v>
      </c>
      <c r="B171" s="5" t="s">
        <v>48</v>
      </c>
      <c r="C171" s="5" t="s">
        <v>12</v>
      </c>
      <c r="D171" s="9" t="s">
        <v>39</v>
      </c>
      <c r="E171" s="6"/>
      <c r="F171" s="7">
        <v>371861532</v>
      </c>
      <c r="G171" s="8">
        <f>100*(F171/F174)</f>
        <v>61.780214415104453</v>
      </c>
      <c r="H171" s="14">
        <f>100*(F171/43978456279)</f>
        <v>0.84555385400730021</v>
      </c>
    </row>
    <row r="172" spans="1:8" ht="21" x14ac:dyDescent="0.25">
      <c r="A172" s="13">
        <v>212010</v>
      </c>
      <c r="B172" s="5" t="s">
        <v>48</v>
      </c>
      <c r="C172" s="5" t="s">
        <v>35</v>
      </c>
      <c r="D172" s="9"/>
      <c r="E172" s="6"/>
      <c r="F172" s="11">
        <v>20214347</v>
      </c>
      <c r="G172" s="8">
        <f>100*(F172/F174)</f>
        <v>3.3583648332877933</v>
      </c>
      <c r="H172" s="14">
        <f>100*(F172/43978456279)</f>
        <v>4.596420318112094E-2</v>
      </c>
    </row>
    <row r="173" spans="1:8" ht="21.75" thickBot="1" x14ac:dyDescent="0.3">
      <c r="A173" s="13">
        <v>511220</v>
      </c>
      <c r="B173" s="5" t="s">
        <v>40</v>
      </c>
      <c r="C173" s="5" t="s">
        <v>12</v>
      </c>
      <c r="D173" s="9" t="s">
        <v>39</v>
      </c>
      <c r="E173" s="10"/>
      <c r="F173" s="11">
        <v>209834515</v>
      </c>
      <c r="G173" s="8">
        <f>100*(F173/F174)</f>
        <v>34.861420751607753</v>
      </c>
      <c r="H173" s="14">
        <f>100*(F173/43978456279)</f>
        <v>0.47713024229137696</v>
      </c>
    </row>
    <row r="174" spans="1:8" ht="23.25" thickBot="1" x14ac:dyDescent="0.3">
      <c r="A174" s="19" t="s">
        <v>14</v>
      </c>
      <c r="B174" s="20"/>
      <c r="C174" s="20"/>
      <c r="D174" s="20"/>
      <c r="E174" s="21"/>
      <c r="F174" s="11">
        <f>SUM(F171:F173)</f>
        <v>601910394</v>
      </c>
      <c r="G174" s="8">
        <v>100</v>
      </c>
      <c r="H174" s="14">
        <f>100*(F174/43978456279)</f>
        <v>1.3686482994797982</v>
      </c>
    </row>
    <row r="175" spans="1:8" ht="26.25" thickBot="1" x14ac:dyDescent="0.3">
      <c r="A175" s="35" t="s">
        <v>71</v>
      </c>
      <c r="B175" s="36"/>
      <c r="C175" s="36"/>
      <c r="D175" s="36"/>
      <c r="E175" s="37"/>
      <c r="F175" s="38" t="s">
        <v>4</v>
      </c>
      <c r="G175" s="30" t="s">
        <v>5</v>
      </c>
      <c r="H175" s="41" t="s">
        <v>6</v>
      </c>
    </row>
    <row r="176" spans="1:8" ht="23.25" thickBot="1" x14ac:dyDescent="0.3">
      <c r="A176" s="2" t="s">
        <v>7</v>
      </c>
      <c r="B176" s="3" t="s">
        <v>206</v>
      </c>
      <c r="C176" s="3" t="s">
        <v>8</v>
      </c>
      <c r="D176" s="3" t="s">
        <v>9</v>
      </c>
      <c r="E176" s="4" t="s">
        <v>10</v>
      </c>
      <c r="F176" s="39"/>
      <c r="G176" s="29"/>
      <c r="H176" s="42"/>
    </row>
    <row r="177" spans="1:8" ht="21" x14ac:dyDescent="0.25">
      <c r="A177" s="13">
        <v>211210</v>
      </c>
      <c r="B177" s="5" t="s">
        <v>48</v>
      </c>
      <c r="C177" s="5" t="s">
        <v>12</v>
      </c>
      <c r="D177" s="9" t="s">
        <v>39</v>
      </c>
      <c r="E177" s="6"/>
      <c r="F177" s="7">
        <v>60977511</v>
      </c>
      <c r="G177" s="8">
        <f>100*(F177/F181)</f>
        <v>10.32455692394818</v>
      </c>
      <c r="H177" s="14">
        <f>100*(F177/43978456279)</f>
        <v>0.13865314101331283</v>
      </c>
    </row>
    <row r="178" spans="1:8" ht="21" x14ac:dyDescent="0.25">
      <c r="A178" s="13">
        <v>212010</v>
      </c>
      <c r="B178" s="5" t="s">
        <v>48</v>
      </c>
      <c r="C178" s="5" t="s">
        <v>35</v>
      </c>
      <c r="D178" s="9"/>
      <c r="E178" s="6"/>
      <c r="F178" s="11">
        <v>354962921</v>
      </c>
      <c r="G178" s="8">
        <f>100*(F178/F181)</f>
        <v>60.101418107331739</v>
      </c>
      <c r="H178" s="14">
        <f t="shared" ref="H178" si="46">100*(F178/43978456279)</f>
        <v>0.80712910600615406</v>
      </c>
    </row>
    <row r="179" spans="1:8" ht="21" x14ac:dyDescent="0.25">
      <c r="A179" s="13">
        <v>312010</v>
      </c>
      <c r="B179" s="5" t="s">
        <v>49</v>
      </c>
      <c r="C179" s="5" t="s">
        <v>35</v>
      </c>
      <c r="D179" s="9"/>
      <c r="E179" s="10"/>
      <c r="F179" s="7">
        <v>51654331</v>
      </c>
      <c r="G179" s="8">
        <f>100*(F179/F181)</f>
        <v>8.7459798216093319</v>
      </c>
      <c r="H179" s="14">
        <f>100*(F179/43978456279)</f>
        <v>0.11745371568366141</v>
      </c>
    </row>
    <row r="180" spans="1:8" ht="21.75" thickBot="1" x14ac:dyDescent="0.3">
      <c r="A180" s="13">
        <v>512020</v>
      </c>
      <c r="B180" s="5" t="s">
        <v>40</v>
      </c>
      <c r="C180" s="5" t="s">
        <v>35</v>
      </c>
      <c r="D180" s="9"/>
      <c r="E180" s="10"/>
      <c r="F180" s="11">
        <v>123011802</v>
      </c>
      <c r="G180" s="8">
        <f>100*(F180/F181)</f>
        <v>20.82804514711075</v>
      </c>
      <c r="H180" s="14">
        <f t="shared" ref="H180:H181" si="47">100*(F180/43978456279)</f>
        <v>0.27970923131001063</v>
      </c>
    </row>
    <row r="181" spans="1:8" ht="23.25" thickBot="1" x14ac:dyDescent="0.3">
      <c r="A181" s="19" t="s">
        <v>14</v>
      </c>
      <c r="B181" s="20"/>
      <c r="C181" s="20"/>
      <c r="D181" s="20"/>
      <c r="E181" s="21"/>
      <c r="F181" s="11">
        <f>SUM(F177:F180)</f>
        <v>590606565</v>
      </c>
      <c r="G181" s="8">
        <f>SUM(G177:G180)</f>
        <v>100</v>
      </c>
      <c r="H181" s="14">
        <f t="shared" si="47"/>
        <v>1.3429451940131387</v>
      </c>
    </row>
    <row r="182" spans="1:8" ht="26.25" thickBot="1" x14ac:dyDescent="0.3">
      <c r="A182" s="35" t="s">
        <v>72</v>
      </c>
      <c r="B182" s="50"/>
      <c r="C182" s="50"/>
      <c r="D182" s="50"/>
      <c r="E182" s="51"/>
      <c r="F182" s="38" t="s">
        <v>4</v>
      </c>
      <c r="G182" s="30" t="s">
        <v>5</v>
      </c>
      <c r="H182" s="41" t="s">
        <v>6</v>
      </c>
    </row>
    <row r="183" spans="1:8" ht="23.25" thickBot="1" x14ac:dyDescent="0.3">
      <c r="A183" s="2" t="s">
        <v>7</v>
      </c>
      <c r="B183" s="3" t="s">
        <v>206</v>
      </c>
      <c r="C183" s="3" t="s">
        <v>8</v>
      </c>
      <c r="D183" s="3" t="s">
        <v>9</v>
      </c>
      <c r="E183" s="4" t="s">
        <v>10</v>
      </c>
      <c r="F183" s="39"/>
      <c r="G183" s="29"/>
      <c r="H183" s="42"/>
    </row>
    <row r="184" spans="1:8" ht="21" x14ac:dyDescent="0.25">
      <c r="A184" s="13">
        <v>4111</v>
      </c>
      <c r="B184" s="5" t="s">
        <v>21</v>
      </c>
      <c r="C184" s="5" t="s">
        <v>12</v>
      </c>
      <c r="D184" s="5" t="s">
        <v>13</v>
      </c>
      <c r="E184" s="6"/>
      <c r="F184" s="7">
        <v>24959</v>
      </c>
      <c r="G184" s="8">
        <f>100*(F184/F187)</f>
        <v>4.3925607946587557E-3</v>
      </c>
      <c r="H184" s="14">
        <f>100*(F184/43978456279)</f>
        <v>5.6752787868814048E-5</v>
      </c>
    </row>
    <row r="185" spans="1:8" ht="21" x14ac:dyDescent="0.25">
      <c r="A185" s="13">
        <v>411210</v>
      </c>
      <c r="B185" s="5" t="s">
        <v>21</v>
      </c>
      <c r="C185" s="5" t="s">
        <v>12</v>
      </c>
      <c r="D185" s="9" t="s">
        <v>39</v>
      </c>
      <c r="E185" s="6"/>
      <c r="F185" s="11">
        <v>378517537</v>
      </c>
      <c r="G185" s="8">
        <f>100*(F185/F187)</f>
        <v>66.615701475098959</v>
      </c>
      <c r="H185" s="14">
        <f>100*(F185/43978456279)</f>
        <v>0.86068854849901733</v>
      </c>
    </row>
    <row r="186" spans="1:8" ht="21.75" thickBot="1" x14ac:dyDescent="0.3">
      <c r="A186" s="13">
        <v>411220</v>
      </c>
      <c r="B186" s="5" t="s">
        <v>21</v>
      </c>
      <c r="C186" s="5" t="s">
        <v>12</v>
      </c>
      <c r="D186" s="9" t="s">
        <v>39</v>
      </c>
      <c r="E186" s="6"/>
      <c r="F186" s="11">
        <v>189668194</v>
      </c>
      <c r="G186" s="8">
        <f>100*(F186/F187)</f>
        <v>33.379905964106378</v>
      </c>
      <c r="H186" s="14">
        <f>100*(F186/43978456279)</f>
        <v>0.43127524257955319</v>
      </c>
    </row>
    <row r="187" spans="1:8" ht="23.25" thickBot="1" x14ac:dyDescent="0.3">
      <c r="A187" s="19" t="s">
        <v>14</v>
      </c>
      <c r="B187" s="20"/>
      <c r="C187" s="20"/>
      <c r="D187" s="20"/>
      <c r="E187" s="21"/>
      <c r="F187" s="11">
        <f>SUM(F184:F186)</f>
        <v>568210690</v>
      </c>
      <c r="G187" s="8">
        <v>100</v>
      </c>
      <c r="H187" s="14">
        <f>100*(F187/43978456279)</f>
        <v>1.2920205438664392</v>
      </c>
    </row>
    <row r="188" spans="1:8" ht="26.25" thickBot="1" x14ac:dyDescent="0.3">
      <c r="A188" s="35" t="s">
        <v>73</v>
      </c>
      <c r="B188" s="50"/>
      <c r="C188" s="50"/>
      <c r="D188" s="50"/>
      <c r="E188" s="51"/>
      <c r="F188" s="38" t="s">
        <v>4</v>
      </c>
      <c r="G188" s="30" t="s">
        <v>5</v>
      </c>
      <c r="H188" s="41" t="s">
        <v>6</v>
      </c>
    </row>
    <row r="189" spans="1:8" ht="23.25" thickBot="1" x14ac:dyDescent="0.3">
      <c r="A189" s="2" t="s">
        <v>7</v>
      </c>
      <c r="B189" s="3" t="s">
        <v>206</v>
      </c>
      <c r="C189" s="3" t="s">
        <v>8</v>
      </c>
      <c r="D189" s="3" t="s">
        <v>9</v>
      </c>
      <c r="E189" s="4" t="s">
        <v>10</v>
      </c>
      <c r="F189" s="39"/>
      <c r="G189" s="29"/>
      <c r="H189" s="42"/>
    </row>
    <row r="190" spans="1:8" ht="21" x14ac:dyDescent="0.25">
      <c r="A190" s="13">
        <v>612010</v>
      </c>
      <c r="B190" s="17" t="s">
        <v>52</v>
      </c>
      <c r="C190" s="5" t="s">
        <v>35</v>
      </c>
      <c r="D190" s="9"/>
      <c r="E190" s="6"/>
      <c r="F190" s="7">
        <v>26519543</v>
      </c>
      <c r="G190" s="8">
        <f>100*(F190/F194)</f>
        <v>5.5490346532514421</v>
      </c>
      <c r="H190" s="14">
        <f>100*(F190/43978456279)</f>
        <v>6.0301213921106316E-2</v>
      </c>
    </row>
    <row r="191" spans="1:8" ht="21" x14ac:dyDescent="0.25">
      <c r="A191" s="13">
        <v>612020</v>
      </c>
      <c r="B191" s="17" t="s">
        <v>52</v>
      </c>
      <c r="C191" s="5" t="s">
        <v>35</v>
      </c>
      <c r="D191" s="9"/>
      <c r="E191" s="6"/>
      <c r="F191" s="11">
        <f>14817991.5+210744117.5</f>
        <v>225562109</v>
      </c>
      <c r="G191" s="8">
        <f>100*(F191/F194)</f>
        <v>47.197342703133266</v>
      </c>
      <c r="H191" s="14">
        <f t="shared" ref="H191" si="48">100*(F191/43978456279)</f>
        <v>0.51289228427898992</v>
      </c>
    </row>
    <row r="192" spans="1:8" ht="21" x14ac:dyDescent="0.25">
      <c r="A192" s="13">
        <v>611220</v>
      </c>
      <c r="B192" s="17" t="s">
        <v>52</v>
      </c>
      <c r="C192" s="5" t="s">
        <v>12</v>
      </c>
      <c r="D192" s="9" t="s">
        <v>39</v>
      </c>
      <c r="E192" s="6"/>
      <c r="F192" s="7">
        <v>36936225</v>
      </c>
      <c r="G192" s="8">
        <f>100*(F192/F194)</f>
        <v>7.7286547692504444</v>
      </c>
      <c r="H192" s="14">
        <f>100*(F192/43978456279)</f>
        <v>8.3987088509146435E-2</v>
      </c>
    </row>
    <row r="193" spans="1:8" ht="21.75" thickBot="1" x14ac:dyDescent="0.3">
      <c r="A193" s="13">
        <v>613202</v>
      </c>
      <c r="B193" s="17" t="s">
        <v>52</v>
      </c>
      <c r="C193" s="5" t="s">
        <v>16</v>
      </c>
      <c r="D193" s="9" t="s">
        <v>39</v>
      </c>
      <c r="E193" s="6" t="s">
        <v>53</v>
      </c>
      <c r="F193" s="11">
        <f>184493543.5+4401309.5</f>
        <v>188894853</v>
      </c>
      <c r="G193" s="8">
        <f>100*(F193/F194)</f>
        <v>39.524967874364847</v>
      </c>
      <c r="H193" s="14">
        <f t="shared" ref="H193:H194" si="49">100*(F193/43978456279)</f>
        <v>0.42951678840577789</v>
      </c>
    </row>
    <row r="194" spans="1:8" ht="23.25" thickBot="1" x14ac:dyDescent="0.3">
      <c r="A194" s="19" t="s">
        <v>14</v>
      </c>
      <c r="B194" s="20"/>
      <c r="C194" s="20"/>
      <c r="D194" s="20"/>
      <c r="E194" s="21"/>
      <c r="F194" s="11">
        <f>SUM(F190:F193)</f>
        <v>477912730</v>
      </c>
      <c r="G194" s="8">
        <f>SUM(G190:G193)</f>
        <v>100</v>
      </c>
      <c r="H194" s="14">
        <f t="shared" si="49"/>
        <v>1.0866973751150206</v>
      </c>
    </row>
    <row r="195" spans="1:8" ht="26.25" thickBot="1" x14ac:dyDescent="0.3">
      <c r="A195" s="49" t="s">
        <v>74</v>
      </c>
      <c r="B195" s="50"/>
      <c r="C195" s="50"/>
      <c r="D195" s="50"/>
      <c r="E195" s="51"/>
      <c r="F195" s="38" t="s">
        <v>4</v>
      </c>
      <c r="G195" s="30" t="s">
        <v>5</v>
      </c>
      <c r="H195" s="41" t="s">
        <v>6</v>
      </c>
    </row>
    <row r="196" spans="1:8" ht="23.25" thickBot="1" x14ac:dyDescent="0.3">
      <c r="A196" s="2" t="s">
        <v>7</v>
      </c>
      <c r="B196" s="3" t="s">
        <v>206</v>
      </c>
      <c r="C196" s="3" t="s">
        <v>8</v>
      </c>
      <c r="D196" s="3" t="s">
        <v>9</v>
      </c>
      <c r="E196" s="4" t="s">
        <v>10</v>
      </c>
      <c r="F196" s="39"/>
      <c r="G196" s="29"/>
      <c r="H196" s="42"/>
    </row>
    <row r="197" spans="1:8" ht="21" x14ac:dyDescent="0.25">
      <c r="A197" s="13">
        <v>211210</v>
      </c>
      <c r="B197" s="5" t="s">
        <v>48</v>
      </c>
      <c r="C197" s="5" t="s">
        <v>12</v>
      </c>
      <c r="D197" s="9" t="s">
        <v>39</v>
      </c>
      <c r="E197" s="6"/>
      <c r="F197" s="7">
        <v>4209195</v>
      </c>
      <c r="G197" s="8">
        <f>100*(F197/F205)</f>
        <v>0.92175382921701465</v>
      </c>
      <c r="H197" s="14">
        <f>100*(F197/43978456279)</f>
        <v>9.571038540545404E-3</v>
      </c>
    </row>
    <row r="198" spans="1:8" ht="21" x14ac:dyDescent="0.25">
      <c r="A198" s="13">
        <v>311210</v>
      </c>
      <c r="B198" s="5" t="s">
        <v>49</v>
      </c>
      <c r="C198" s="5" t="s">
        <v>12</v>
      </c>
      <c r="D198" s="9" t="s">
        <v>39</v>
      </c>
      <c r="E198" s="6"/>
      <c r="F198" s="11">
        <v>105991569.5</v>
      </c>
      <c r="G198" s="8">
        <f>100*(F198/F205)</f>
        <v>23.210645990823981</v>
      </c>
      <c r="H198" s="14">
        <f t="shared" ref="H198" si="50">100*(F198/43978456279)</f>
        <v>0.24100793540270687</v>
      </c>
    </row>
    <row r="199" spans="1:8" ht="21" x14ac:dyDescent="0.25">
      <c r="A199" s="13">
        <v>311220</v>
      </c>
      <c r="B199" s="5" t="s">
        <v>49</v>
      </c>
      <c r="C199" s="5" t="s">
        <v>12</v>
      </c>
      <c r="D199" s="9" t="s">
        <v>39</v>
      </c>
      <c r="E199" s="6"/>
      <c r="F199" s="7">
        <v>244837590</v>
      </c>
      <c r="G199" s="8">
        <f>100*(F199/F205)</f>
        <v>53.61594939620651</v>
      </c>
      <c r="H199" s="14">
        <f>100*(F199/43978456279)</f>
        <v>0.5567216558188095</v>
      </c>
    </row>
    <row r="200" spans="1:8" ht="21" x14ac:dyDescent="0.25">
      <c r="A200" s="13">
        <v>313202</v>
      </c>
      <c r="B200" s="5" t="s">
        <v>49</v>
      </c>
      <c r="C200" s="5" t="s">
        <v>16</v>
      </c>
      <c r="D200" s="9" t="s">
        <v>39</v>
      </c>
      <c r="E200" s="6" t="s">
        <v>53</v>
      </c>
      <c r="F200" s="11">
        <f>3337411+41767066.5</f>
        <v>45104477.5</v>
      </c>
      <c r="G200" s="8">
        <f>100*(F200/F205)</f>
        <v>9.8772389614778309</v>
      </c>
      <c r="H200" s="14">
        <f t="shared" ref="H200" si="51">100*(F200/43978456279)</f>
        <v>0.10256039278381329</v>
      </c>
    </row>
    <row r="201" spans="1:8" ht="21" x14ac:dyDescent="0.25">
      <c r="A201" s="13">
        <v>413201</v>
      </c>
      <c r="B201" s="5" t="s">
        <v>21</v>
      </c>
      <c r="C201" s="5" t="s">
        <v>16</v>
      </c>
      <c r="D201" s="9" t="s">
        <v>39</v>
      </c>
      <c r="E201" s="10" t="s">
        <v>17</v>
      </c>
      <c r="F201" s="7">
        <v>5868847</v>
      </c>
      <c r="G201" s="8">
        <f>100*(F201/F205)</f>
        <v>1.2851940086735798</v>
      </c>
      <c r="H201" s="14">
        <f>100*(F201/43978456279)</f>
        <v>1.3344822662187016E-2</v>
      </c>
    </row>
    <row r="202" spans="1:8" ht="21" x14ac:dyDescent="0.25">
      <c r="A202" s="13">
        <v>511220</v>
      </c>
      <c r="B202" s="5" t="s">
        <v>40</v>
      </c>
      <c r="C202" s="5" t="s">
        <v>12</v>
      </c>
      <c r="D202" s="9" t="s">
        <v>39</v>
      </c>
      <c r="E202" s="6"/>
      <c r="F202" s="11">
        <v>48414045</v>
      </c>
      <c r="G202" s="8">
        <f>100*(F202/F205)</f>
        <v>10.601987165392638</v>
      </c>
      <c r="H202" s="14">
        <f t="shared" ref="H202" si="52">100*(F202/43978456279)</f>
        <v>0.11008582177796455</v>
      </c>
    </row>
    <row r="203" spans="1:8" ht="21" x14ac:dyDescent="0.25">
      <c r="A203" s="13">
        <v>711220</v>
      </c>
      <c r="B203" s="5" t="s">
        <v>34</v>
      </c>
      <c r="C203" s="5" t="s">
        <v>12</v>
      </c>
      <c r="D203" s="9" t="s">
        <v>39</v>
      </c>
      <c r="E203" s="6"/>
      <c r="F203" s="7">
        <v>2175384</v>
      </c>
      <c r="G203" s="8">
        <f>100*(F203/F205)</f>
        <v>0.476378151170812</v>
      </c>
      <c r="H203" s="14">
        <f>100*(F203/43978456279)</f>
        <v>4.9464764888502008E-3</v>
      </c>
    </row>
    <row r="204" spans="1:8" ht="21.75" thickBot="1" x14ac:dyDescent="0.3">
      <c r="A204" s="13">
        <v>713202</v>
      </c>
      <c r="B204" s="5" t="s">
        <v>34</v>
      </c>
      <c r="C204" s="5" t="s">
        <v>16</v>
      </c>
      <c r="D204" s="9" t="s">
        <v>39</v>
      </c>
      <c r="E204" s="10" t="s">
        <v>53</v>
      </c>
      <c r="F204" s="11">
        <v>49558</v>
      </c>
      <c r="G204" s="8">
        <f>100*(F204/F205)</f>
        <v>1.085249703763708E-2</v>
      </c>
      <c r="H204" s="14">
        <f t="shared" ref="H204:H205" si="53">100*(F204/43978456279)</f>
        <v>1.1268699311681903E-4</v>
      </c>
    </row>
    <row r="205" spans="1:8" ht="23.25" thickBot="1" x14ac:dyDescent="0.3">
      <c r="A205" s="19" t="s">
        <v>14</v>
      </c>
      <c r="B205" s="20"/>
      <c r="C205" s="20"/>
      <c r="D205" s="20"/>
      <c r="E205" s="21"/>
      <c r="F205" s="11">
        <f>SUM(F197:F204)</f>
        <v>456650666</v>
      </c>
      <c r="G205" s="8">
        <f>SUM(G197:G204)</f>
        <v>100</v>
      </c>
      <c r="H205" s="14">
        <f t="shared" si="53"/>
        <v>1.0383508304679938</v>
      </c>
    </row>
    <row r="206" spans="1:8" ht="26.25" thickBot="1" x14ac:dyDescent="0.3">
      <c r="A206" s="49" t="s">
        <v>75</v>
      </c>
      <c r="B206" s="50"/>
      <c r="C206" s="50"/>
      <c r="D206" s="50"/>
      <c r="E206" s="51"/>
      <c r="F206" s="38" t="s">
        <v>4</v>
      </c>
      <c r="G206" s="30" t="s">
        <v>5</v>
      </c>
      <c r="H206" s="41" t="s">
        <v>6</v>
      </c>
    </row>
    <row r="207" spans="1:8" ht="23.25" thickBot="1" x14ac:dyDescent="0.3">
      <c r="A207" s="2" t="s">
        <v>7</v>
      </c>
      <c r="B207" s="3" t="s">
        <v>206</v>
      </c>
      <c r="C207" s="3" t="s">
        <v>8</v>
      </c>
      <c r="D207" s="3" t="s">
        <v>9</v>
      </c>
      <c r="E207" s="4" t="s">
        <v>10</v>
      </c>
      <c r="F207" s="39"/>
      <c r="G207" s="29"/>
      <c r="H207" s="42"/>
    </row>
    <row r="208" spans="1:8" ht="21" x14ac:dyDescent="0.25">
      <c r="A208" s="13">
        <v>212</v>
      </c>
      <c r="B208" s="5" t="s">
        <v>48</v>
      </c>
      <c r="C208" s="5" t="s">
        <v>35</v>
      </c>
      <c r="D208" s="9"/>
      <c r="E208" s="6"/>
      <c r="F208" s="7">
        <v>62959405</v>
      </c>
      <c r="G208" s="8">
        <f>100*(F208/F218)</f>
        <v>15.055696896151707</v>
      </c>
      <c r="H208" s="14">
        <f>100*(F208/43978456279)</f>
        <v>0.1431596520818843</v>
      </c>
    </row>
    <row r="209" spans="1:8" ht="21" x14ac:dyDescent="0.25">
      <c r="A209" s="13">
        <v>212020</v>
      </c>
      <c r="B209" s="5" t="s">
        <v>48</v>
      </c>
      <c r="C209" s="5" t="s">
        <v>35</v>
      </c>
      <c r="D209" s="9"/>
      <c r="E209" s="6"/>
      <c r="F209" s="11">
        <v>135361642</v>
      </c>
      <c r="G209" s="8">
        <f>100*(F209/F218)</f>
        <v>32.369490361565504</v>
      </c>
      <c r="H209" s="14">
        <f t="shared" ref="H209" si="54">100*(F209/43978456279)</f>
        <v>0.30779079907048956</v>
      </c>
    </row>
    <row r="210" spans="1:8" ht="21" x14ac:dyDescent="0.25">
      <c r="A210" s="13">
        <v>312</v>
      </c>
      <c r="B210" s="5" t="s">
        <v>49</v>
      </c>
      <c r="C210" s="5" t="s">
        <v>35</v>
      </c>
      <c r="D210" s="9"/>
      <c r="E210" s="6"/>
      <c r="F210" s="7">
        <v>8367356</v>
      </c>
      <c r="G210" s="8">
        <f>100*(F210/F218)</f>
        <v>2.0009143313567903</v>
      </c>
      <c r="H210" s="14">
        <f>100*(F210/43978456279)</f>
        <v>1.9026033899228668E-2</v>
      </c>
    </row>
    <row r="211" spans="1:8" ht="21" x14ac:dyDescent="0.25">
      <c r="A211" s="13">
        <v>612020</v>
      </c>
      <c r="B211" s="17" t="s">
        <v>52</v>
      </c>
      <c r="C211" s="5" t="s">
        <v>35</v>
      </c>
      <c r="D211" s="9"/>
      <c r="E211" s="6"/>
      <c r="F211" s="11">
        <v>32220978</v>
      </c>
      <c r="G211" s="8">
        <f>100*(F211/F218)</f>
        <v>7.7051121824542728</v>
      </c>
      <c r="H211" s="14">
        <f t="shared" ref="H211" si="55">100*(F211/43978456279)</f>
        <v>7.326536837852976E-2</v>
      </c>
    </row>
    <row r="212" spans="1:8" ht="21" x14ac:dyDescent="0.25">
      <c r="A212" s="13">
        <v>711220</v>
      </c>
      <c r="B212" s="5" t="s">
        <v>34</v>
      </c>
      <c r="C212" s="5" t="s">
        <v>12</v>
      </c>
      <c r="D212" s="9" t="s">
        <v>39</v>
      </c>
      <c r="E212" s="10"/>
      <c r="F212" s="7">
        <v>23742365</v>
      </c>
      <c r="G212" s="8">
        <f>100*(F212/F218)</f>
        <v>5.6775925858543452</v>
      </c>
      <c r="H212" s="14">
        <f>100*(F212/43978456279)</f>
        <v>5.398635379418066E-2</v>
      </c>
    </row>
    <row r="213" spans="1:8" ht="21" x14ac:dyDescent="0.25">
      <c r="A213" s="13">
        <v>712</v>
      </c>
      <c r="B213" s="5" t="s">
        <v>34</v>
      </c>
      <c r="C213" s="5" t="s">
        <v>35</v>
      </c>
      <c r="D213" s="9"/>
      <c r="E213" s="6"/>
      <c r="F213" s="11">
        <v>27659334</v>
      </c>
      <c r="G213" s="8">
        <f>100*(F213/F218)</f>
        <v>6.6142707202112767</v>
      </c>
      <c r="H213" s="14">
        <f t="shared" ref="H213" si="56">100*(F213/43978456279)</f>
        <v>6.2892916987646763E-2</v>
      </c>
    </row>
    <row r="214" spans="1:8" ht="21" x14ac:dyDescent="0.25">
      <c r="A214" s="13">
        <v>712010</v>
      </c>
      <c r="B214" s="5" t="s">
        <v>34</v>
      </c>
      <c r="C214" s="5" t="s">
        <v>35</v>
      </c>
      <c r="D214" s="9"/>
      <c r="E214" s="6"/>
      <c r="F214" s="7">
        <v>3443897</v>
      </c>
      <c r="G214" s="8">
        <f>100*(F214/F218)</f>
        <v>0.82355081617378978</v>
      </c>
      <c r="H214" s="14">
        <f>100*(F214/43978456279)</f>
        <v>7.8308728668233935E-3</v>
      </c>
    </row>
    <row r="215" spans="1:8" ht="21" x14ac:dyDescent="0.25">
      <c r="A215" s="13">
        <v>712020</v>
      </c>
      <c r="B215" s="5" t="s">
        <v>34</v>
      </c>
      <c r="C215" s="5" t="s">
        <v>35</v>
      </c>
      <c r="D215" s="9"/>
      <c r="E215" s="10"/>
      <c r="F215" s="11">
        <v>116609966</v>
      </c>
      <c r="G215" s="8">
        <f>100*(F215/F218)</f>
        <v>27.885338229714151</v>
      </c>
      <c r="H215" s="14">
        <f t="shared" ref="H215" si="57">100*(F215/43978456279)</f>
        <v>0.26515247661315028</v>
      </c>
    </row>
    <row r="216" spans="1:8" ht="21" x14ac:dyDescent="0.25">
      <c r="A216" s="13">
        <v>811220</v>
      </c>
      <c r="B216" s="17" t="s">
        <v>76</v>
      </c>
      <c r="C216" s="5" t="s">
        <v>12</v>
      </c>
      <c r="D216" s="9" t="s">
        <v>39</v>
      </c>
      <c r="E216" s="6"/>
      <c r="F216" s="11">
        <v>674862</v>
      </c>
      <c r="G216" s="8">
        <f>100*(F216/F218)</f>
        <v>0.16138204798362904</v>
      </c>
      <c r="H216" s="14">
        <f>100*(F216/43978456279)</f>
        <v>1.5345286240123234E-3</v>
      </c>
    </row>
    <row r="217" spans="1:8" ht="21.75" thickBot="1" x14ac:dyDescent="0.3">
      <c r="A217" s="13">
        <v>812020</v>
      </c>
      <c r="B217" s="17" t="s">
        <v>76</v>
      </c>
      <c r="C217" s="5" t="s">
        <v>35</v>
      </c>
      <c r="D217" s="9"/>
      <c r="E217" s="6"/>
      <c r="F217" s="11">
        <v>7136819</v>
      </c>
      <c r="G217" s="8">
        <f>100*(F217/F218)</f>
        <v>1.7066518285345382</v>
      </c>
      <c r="H217" s="14">
        <f>100*(F217/43978456279)</f>
        <v>1.6227988892388381E-2</v>
      </c>
    </row>
    <row r="218" spans="1:8" ht="23.25" thickBot="1" x14ac:dyDescent="0.3">
      <c r="A218" s="19" t="s">
        <v>14</v>
      </c>
      <c r="B218" s="20"/>
      <c r="C218" s="20"/>
      <c r="D218" s="20"/>
      <c r="E218" s="21"/>
      <c r="F218" s="11">
        <f>SUM(F208:F217)</f>
        <v>418176624</v>
      </c>
      <c r="G218" s="8">
        <f>SUM(G208:G217)</f>
        <v>100</v>
      </c>
      <c r="H218" s="14">
        <f>100*(F218/43978456279)</f>
        <v>0.95086699120833418</v>
      </c>
    </row>
    <row r="219" spans="1:8" ht="26.25" thickBot="1" x14ac:dyDescent="0.3">
      <c r="A219" s="49" t="s">
        <v>77</v>
      </c>
      <c r="B219" s="50"/>
      <c r="C219" s="50"/>
      <c r="D219" s="50"/>
      <c r="E219" s="51"/>
      <c r="F219" s="38" t="s">
        <v>4</v>
      </c>
      <c r="G219" s="30" t="s">
        <v>5</v>
      </c>
      <c r="H219" s="41" t="s">
        <v>6</v>
      </c>
    </row>
    <row r="220" spans="1:8" ht="23.25" thickBot="1" x14ac:dyDescent="0.3">
      <c r="A220" s="2" t="s">
        <v>7</v>
      </c>
      <c r="B220" s="3" t="s">
        <v>206</v>
      </c>
      <c r="C220" s="3" t="s">
        <v>8</v>
      </c>
      <c r="D220" s="3" t="s">
        <v>9</v>
      </c>
      <c r="E220" s="4" t="s">
        <v>10</v>
      </c>
      <c r="F220" s="39"/>
      <c r="G220" s="29"/>
      <c r="H220" s="42"/>
    </row>
    <row r="221" spans="1:8" ht="21" x14ac:dyDescent="0.25">
      <c r="A221" s="13">
        <v>2111</v>
      </c>
      <c r="B221" s="5" t="s">
        <v>48</v>
      </c>
      <c r="C221" s="5" t="s">
        <v>12</v>
      </c>
      <c r="D221" s="5" t="s">
        <v>13</v>
      </c>
      <c r="E221" s="6"/>
      <c r="F221" s="7">
        <v>513299</v>
      </c>
      <c r="G221" s="8">
        <f>100*(F221/F227)</f>
        <v>0.1265843446929642</v>
      </c>
      <c r="H221" s="14">
        <f>100*(F221/43978456279)</f>
        <v>1.167160112996289E-3</v>
      </c>
    </row>
    <row r="222" spans="1:8" ht="21" x14ac:dyDescent="0.25">
      <c r="A222" s="13">
        <v>3111</v>
      </c>
      <c r="B222" s="5" t="s">
        <v>49</v>
      </c>
      <c r="C222" s="5" t="s">
        <v>12</v>
      </c>
      <c r="D222" s="9" t="s">
        <v>13</v>
      </c>
      <c r="E222" s="6"/>
      <c r="F222" s="11">
        <v>2000</v>
      </c>
      <c r="G222" s="8">
        <f>100*(F222/F227)</f>
        <v>4.9321874655109093E-4</v>
      </c>
      <c r="H222" s="14">
        <f t="shared" ref="H222" si="58">100*(F222/43978456279)</f>
        <v>4.5476812267169397E-6</v>
      </c>
    </row>
    <row r="223" spans="1:8" ht="21" x14ac:dyDescent="0.25">
      <c r="A223" s="13">
        <v>3132</v>
      </c>
      <c r="B223" s="5" t="s">
        <v>49</v>
      </c>
      <c r="C223" s="5" t="s">
        <v>12</v>
      </c>
      <c r="D223" s="9" t="s">
        <v>13</v>
      </c>
      <c r="E223" s="6"/>
      <c r="F223" s="7">
        <v>3718288</v>
      </c>
      <c r="G223" s="8">
        <f>100*(F223/F227)</f>
        <v>0.91696467333798115</v>
      </c>
      <c r="H223" s="14">
        <f>100*(F223/43978456279)</f>
        <v>8.4547942665634361E-3</v>
      </c>
    </row>
    <row r="224" spans="1:8" ht="21" x14ac:dyDescent="0.25">
      <c r="A224" s="13">
        <v>311210</v>
      </c>
      <c r="B224" s="5" t="s">
        <v>49</v>
      </c>
      <c r="C224" s="5" t="s">
        <v>12</v>
      </c>
      <c r="D224" s="9" t="s">
        <v>39</v>
      </c>
      <c r="E224" s="6"/>
      <c r="F224" s="11">
        <v>398602311</v>
      </c>
      <c r="G224" s="8">
        <f>100*(F224/F227)</f>
        <v>98.299066101894056</v>
      </c>
      <c r="H224" s="14">
        <f t="shared" ref="H224" si="59">100*(F224/43978456279)</f>
        <v>0.90635812333034349</v>
      </c>
    </row>
    <row r="225" spans="1:8" ht="21" x14ac:dyDescent="0.25">
      <c r="A225" s="13">
        <v>311220</v>
      </c>
      <c r="B225" s="5" t="s">
        <v>49</v>
      </c>
      <c r="C225" s="5" t="s">
        <v>12</v>
      </c>
      <c r="D225" s="9" t="s">
        <v>39</v>
      </c>
      <c r="E225" s="6"/>
      <c r="F225" s="7">
        <v>138598</v>
      </c>
      <c r="G225" s="8">
        <f>100*(F225/F227)</f>
        <v>3.4179565917244047E-2</v>
      </c>
      <c r="H225" s="14">
        <f>100*(F225/43978456279)</f>
        <v>3.1514976133025717E-4</v>
      </c>
    </row>
    <row r="226" spans="1:8" ht="21.75" thickBot="1" x14ac:dyDescent="0.3">
      <c r="A226" s="13">
        <v>411210</v>
      </c>
      <c r="B226" s="5" t="s">
        <v>21</v>
      </c>
      <c r="C226" s="5" t="s">
        <v>12</v>
      </c>
      <c r="D226" s="9" t="s">
        <v>39</v>
      </c>
      <c r="E226" s="6"/>
      <c r="F226" s="11">
        <v>2525095</v>
      </c>
      <c r="G226" s="8">
        <f>100*(F226/F227)</f>
        <v>0.62271209541121342</v>
      </c>
      <c r="H226" s="14">
        <f t="shared" ref="H226" si="60">100*(F226/43978456279)</f>
        <v>5.7416635635884053E-3</v>
      </c>
    </row>
    <row r="227" spans="1:8" ht="23.25" thickBot="1" x14ac:dyDescent="0.3">
      <c r="A227" s="19" t="s">
        <v>14</v>
      </c>
      <c r="B227" s="20"/>
      <c r="C227" s="20"/>
      <c r="D227" s="20"/>
      <c r="E227" s="21"/>
      <c r="F227" s="11">
        <f>SUM(F221:F226)</f>
        <v>405499591</v>
      </c>
      <c r="G227" s="8">
        <f>SUM(G219:G226)</f>
        <v>100.00000000000001</v>
      </c>
      <c r="H227" s="14">
        <f>100*(F227/43978456279)</f>
        <v>0.9220414387160486</v>
      </c>
    </row>
    <row r="228" spans="1:8" ht="26.25" thickBot="1" x14ac:dyDescent="0.3">
      <c r="A228" s="35" t="s">
        <v>78</v>
      </c>
      <c r="B228" s="50"/>
      <c r="C228" s="50"/>
      <c r="D228" s="50"/>
      <c r="E228" s="51"/>
      <c r="F228" s="38" t="s">
        <v>4</v>
      </c>
      <c r="G228" s="30" t="s">
        <v>5</v>
      </c>
      <c r="H228" s="41" t="s">
        <v>6</v>
      </c>
    </row>
    <row r="229" spans="1:8" ht="23.25" thickBot="1" x14ac:dyDescent="0.3">
      <c r="A229" s="2" t="s">
        <v>7</v>
      </c>
      <c r="B229" s="3" t="s">
        <v>206</v>
      </c>
      <c r="C229" s="3" t="s">
        <v>8</v>
      </c>
      <c r="D229" s="3" t="s">
        <v>9</v>
      </c>
      <c r="E229" s="4" t="s">
        <v>10</v>
      </c>
      <c r="F229" s="39"/>
      <c r="G229" s="29"/>
      <c r="H229" s="42"/>
    </row>
    <row r="230" spans="1:8" ht="21" x14ac:dyDescent="0.25">
      <c r="A230" s="13">
        <v>511220</v>
      </c>
      <c r="B230" s="5" t="s">
        <v>40</v>
      </c>
      <c r="C230" s="5" t="s">
        <v>12</v>
      </c>
      <c r="D230" s="9" t="s">
        <v>39</v>
      </c>
      <c r="E230" s="6"/>
      <c r="F230" s="7">
        <v>88184370</v>
      </c>
      <c r="G230" s="8">
        <f>100*(F230/F233)</f>
        <v>22.778770573505192</v>
      </c>
      <c r="H230" s="14">
        <f>100*(F230/43978456279)</f>
        <v>0.20051720196943021</v>
      </c>
    </row>
    <row r="231" spans="1:8" ht="21" x14ac:dyDescent="0.25">
      <c r="A231" s="13">
        <v>512020</v>
      </c>
      <c r="B231" s="5" t="s">
        <v>40</v>
      </c>
      <c r="C231" s="5" t="s">
        <v>35</v>
      </c>
      <c r="D231" s="9"/>
      <c r="E231" s="10"/>
      <c r="F231" s="11">
        <f>59169562+119890043.5</f>
        <v>179059605.5</v>
      </c>
      <c r="G231" s="8">
        <f>100*(F231/F233)</f>
        <v>46.252614524170767</v>
      </c>
      <c r="H231" s="14">
        <f>100*(F231/43978456279)</f>
        <v>0.40715300319784559</v>
      </c>
    </row>
    <row r="232" spans="1:8" ht="21.75" thickBot="1" x14ac:dyDescent="0.3">
      <c r="A232" s="13">
        <v>513202</v>
      </c>
      <c r="B232" s="5" t="s">
        <v>40</v>
      </c>
      <c r="C232" s="5" t="s">
        <v>16</v>
      </c>
      <c r="D232" s="9" t="s">
        <v>39</v>
      </c>
      <c r="E232" s="6" t="s">
        <v>53</v>
      </c>
      <c r="F232" s="11">
        <v>119890043.5</v>
      </c>
      <c r="G232" s="8">
        <f>100*(F232/F233)</f>
        <v>30.968614902324042</v>
      </c>
      <c r="H232" s="14">
        <f>100*(F232/43978456279)</f>
        <v>0.2726108500476136</v>
      </c>
    </row>
    <row r="233" spans="1:8" ht="23.25" thickBot="1" x14ac:dyDescent="0.3">
      <c r="A233" s="19" t="s">
        <v>14</v>
      </c>
      <c r="B233" s="20"/>
      <c r="C233" s="20"/>
      <c r="D233" s="20"/>
      <c r="E233" s="21"/>
      <c r="F233" s="11">
        <f>SUM(F230:F232)</f>
        <v>387134019</v>
      </c>
      <c r="G233" s="8">
        <v>100</v>
      </c>
      <c r="H233" s="14">
        <f>100*(F233/43978456279)</f>
        <v>0.88028105521488942</v>
      </c>
    </row>
    <row r="234" spans="1:8" ht="26.25" thickBot="1" x14ac:dyDescent="0.3">
      <c r="A234" s="49" t="s">
        <v>79</v>
      </c>
      <c r="B234" s="50"/>
      <c r="C234" s="50"/>
      <c r="D234" s="50"/>
      <c r="E234" s="51"/>
      <c r="F234" s="38" t="s">
        <v>4</v>
      </c>
      <c r="G234" s="30" t="s">
        <v>5</v>
      </c>
      <c r="H234" s="41" t="s">
        <v>6</v>
      </c>
    </row>
    <row r="235" spans="1:8" ht="23.25" thickBot="1" x14ac:dyDescent="0.3">
      <c r="A235" s="2" t="s">
        <v>7</v>
      </c>
      <c r="B235" s="3" t="s">
        <v>206</v>
      </c>
      <c r="C235" s="3" t="s">
        <v>8</v>
      </c>
      <c r="D235" s="3" t="s">
        <v>9</v>
      </c>
      <c r="E235" s="4" t="s">
        <v>10</v>
      </c>
      <c r="F235" s="39"/>
      <c r="G235" s="29"/>
      <c r="H235" s="42"/>
    </row>
    <row r="236" spans="1:8" ht="21" x14ac:dyDescent="0.25">
      <c r="A236" s="13">
        <v>111210</v>
      </c>
      <c r="B236" s="9" t="s">
        <v>11</v>
      </c>
      <c r="C236" s="5" t="s">
        <v>12</v>
      </c>
      <c r="D236" s="9" t="s">
        <v>39</v>
      </c>
      <c r="E236" s="6"/>
      <c r="F236" s="7">
        <v>43002528</v>
      </c>
      <c r="G236" s="8">
        <f>100*(F236/F239)</f>
        <v>11.162949145486502</v>
      </c>
      <c r="H236" s="14">
        <f>100*(F236/43978456279)</f>
        <v>9.7780894643484773E-2</v>
      </c>
    </row>
    <row r="237" spans="1:8" ht="21" x14ac:dyDescent="0.25">
      <c r="A237" s="13">
        <v>113101</v>
      </c>
      <c r="B237" s="5" t="s">
        <v>11</v>
      </c>
      <c r="C237" s="9" t="s">
        <v>16</v>
      </c>
      <c r="D237" s="5" t="s">
        <v>13</v>
      </c>
      <c r="E237" s="10" t="s">
        <v>17</v>
      </c>
      <c r="F237" s="11">
        <v>341028350</v>
      </c>
      <c r="G237" s="8">
        <f>100*(F237/F239)</f>
        <v>88.526937956279497</v>
      </c>
      <c r="H237" s="14">
        <f>100*(F237/43978456279)</f>
        <v>0.77544411253662682</v>
      </c>
    </row>
    <row r="238" spans="1:8" ht="21.75" thickBot="1" x14ac:dyDescent="0.3">
      <c r="A238" s="13">
        <v>311210</v>
      </c>
      <c r="B238" s="5" t="s">
        <v>49</v>
      </c>
      <c r="C238" s="5" t="s">
        <v>12</v>
      </c>
      <c r="D238" s="9" t="s">
        <v>39</v>
      </c>
      <c r="E238" s="6"/>
      <c r="F238" s="11">
        <v>1194634</v>
      </c>
      <c r="G238" s="8">
        <f>100*(F238/F239)</f>
        <v>0.310112898234009</v>
      </c>
      <c r="H238" s="14">
        <f>100*(F238/43978456279)</f>
        <v>2.7164073072988822E-3</v>
      </c>
    </row>
    <row r="239" spans="1:8" ht="23.25" thickBot="1" x14ac:dyDescent="0.3">
      <c r="A239" s="19" t="s">
        <v>14</v>
      </c>
      <c r="B239" s="20"/>
      <c r="C239" s="20"/>
      <c r="D239" s="20"/>
      <c r="E239" s="21"/>
      <c r="F239" s="11">
        <f>SUM(F236:F238)</f>
        <v>385225512</v>
      </c>
      <c r="G239" s="8">
        <v>100</v>
      </c>
      <c r="H239" s="14">
        <f>100*(F239/43978456279)</f>
        <v>0.87594141448741059</v>
      </c>
    </row>
    <row r="240" spans="1:8" ht="26.25" thickBot="1" x14ac:dyDescent="0.75">
      <c r="A240" s="25" t="s">
        <v>80</v>
      </c>
      <c r="B240" s="26"/>
      <c r="C240" s="26"/>
      <c r="D240" s="26"/>
      <c r="E240" s="27"/>
      <c r="F240" s="28" t="s">
        <v>4</v>
      </c>
      <c r="G240" s="30" t="s">
        <v>5</v>
      </c>
      <c r="H240" s="41" t="s">
        <v>6</v>
      </c>
    </row>
    <row r="241" spans="1:8" ht="23.25" thickBot="1" x14ac:dyDescent="0.3">
      <c r="A241" s="2" t="s">
        <v>7</v>
      </c>
      <c r="B241" s="3" t="s">
        <v>206</v>
      </c>
      <c r="C241" s="3" t="s">
        <v>8</v>
      </c>
      <c r="D241" s="3" t="s">
        <v>9</v>
      </c>
      <c r="E241" s="4" t="s">
        <v>10</v>
      </c>
      <c r="F241" s="29"/>
      <c r="G241" s="29"/>
      <c r="H241" s="42"/>
    </row>
    <row r="242" spans="1:8" ht="21.75" thickBot="1" x14ac:dyDescent="0.3">
      <c r="A242" s="13">
        <v>313101</v>
      </c>
      <c r="B242" s="5" t="s">
        <v>49</v>
      </c>
      <c r="C242" s="5" t="s">
        <v>16</v>
      </c>
      <c r="D242" s="9" t="s">
        <v>13</v>
      </c>
      <c r="E242" s="6" t="s">
        <v>17</v>
      </c>
      <c r="F242" s="7">
        <v>378376590</v>
      </c>
      <c r="G242" s="8">
        <f>100*(F242/F243)</f>
        <v>100</v>
      </c>
      <c r="H242" s="14">
        <f>100*(F242/43978456279)</f>
        <v>0.86036805748608614</v>
      </c>
    </row>
    <row r="243" spans="1:8" ht="23.25" thickBot="1" x14ac:dyDescent="0.3">
      <c r="A243" s="19" t="s">
        <v>14</v>
      </c>
      <c r="B243" s="20"/>
      <c r="C243" s="20"/>
      <c r="D243" s="20"/>
      <c r="E243" s="21"/>
      <c r="F243" s="11">
        <f>SUM(F241:F242)</f>
        <v>378376590</v>
      </c>
      <c r="G243" s="8">
        <v>100</v>
      </c>
      <c r="H243" s="14">
        <f t="shared" ref="H243" si="61">100*(F243/43978456279)</f>
        <v>0.86036805748608614</v>
      </c>
    </row>
    <row r="244" spans="1:8" ht="26.25" thickBot="1" x14ac:dyDescent="0.3">
      <c r="A244" s="35" t="s">
        <v>81</v>
      </c>
      <c r="B244" s="36"/>
      <c r="C244" s="36"/>
      <c r="D244" s="36"/>
      <c r="E244" s="37"/>
      <c r="F244" s="38" t="s">
        <v>4</v>
      </c>
      <c r="G244" s="30" t="s">
        <v>5</v>
      </c>
      <c r="H244" s="41" t="s">
        <v>6</v>
      </c>
    </row>
    <row r="245" spans="1:8" ht="23.25" thickBot="1" x14ac:dyDescent="0.3">
      <c r="A245" s="2" t="s">
        <v>7</v>
      </c>
      <c r="B245" s="3" t="s">
        <v>206</v>
      </c>
      <c r="C245" s="3" t="s">
        <v>8</v>
      </c>
      <c r="D245" s="3" t="s">
        <v>9</v>
      </c>
      <c r="E245" s="4" t="s">
        <v>10</v>
      </c>
      <c r="F245" s="39"/>
      <c r="G245" s="29"/>
      <c r="H245" s="42"/>
    </row>
    <row r="246" spans="1:8" ht="21" x14ac:dyDescent="0.25">
      <c r="A246" s="13">
        <v>312010</v>
      </c>
      <c r="B246" s="5" t="s">
        <v>49</v>
      </c>
      <c r="C246" s="5" t="s">
        <v>35</v>
      </c>
      <c r="D246" s="9"/>
      <c r="E246" s="6"/>
      <c r="F246" s="7">
        <v>2396617</v>
      </c>
      <c r="G246" s="8">
        <f>100*(F246/F251)</f>
        <v>0.70693188937133034</v>
      </c>
      <c r="H246" s="14">
        <f t="shared" ref="H246:H251" si="62">100*(F246/43978456279)</f>
        <v>5.4495250692653359E-3</v>
      </c>
    </row>
    <row r="247" spans="1:8" ht="21" x14ac:dyDescent="0.25">
      <c r="A247" s="13">
        <v>313202</v>
      </c>
      <c r="B247" s="5" t="s">
        <v>49</v>
      </c>
      <c r="C247" s="5" t="s">
        <v>16</v>
      </c>
      <c r="D247" s="9" t="s">
        <v>39</v>
      </c>
      <c r="E247" s="6" t="s">
        <v>53</v>
      </c>
      <c r="F247" s="11">
        <f>58874791+405703.5</f>
        <v>59280494.5</v>
      </c>
      <c r="G247" s="8">
        <f>100*(F247/F251)</f>
        <v>17.486011315012682</v>
      </c>
      <c r="H247" s="14">
        <f t="shared" si="62"/>
        <v>0.13479439597407339</v>
      </c>
    </row>
    <row r="248" spans="1:8" ht="21" x14ac:dyDescent="0.25">
      <c r="A248" s="13">
        <v>411210</v>
      </c>
      <c r="B248" s="5" t="s">
        <v>21</v>
      </c>
      <c r="C248" s="5" t="s">
        <v>12</v>
      </c>
      <c r="D248" s="9" t="s">
        <v>39</v>
      </c>
      <c r="E248" s="10"/>
      <c r="F248" s="11">
        <v>24746742</v>
      </c>
      <c r="G248" s="8">
        <f>100*(F248/F251)</f>
        <v>7.299564793976197</v>
      </c>
      <c r="H248" s="14">
        <f t="shared" si="62"/>
        <v>5.6270147007903809E-2</v>
      </c>
    </row>
    <row r="249" spans="1:8" ht="21" x14ac:dyDescent="0.25">
      <c r="A249" s="13">
        <v>412010</v>
      </c>
      <c r="B249" s="5" t="s">
        <v>21</v>
      </c>
      <c r="C249" s="5" t="s">
        <v>35</v>
      </c>
      <c r="D249" s="9"/>
      <c r="E249" s="6"/>
      <c r="F249" s="11">
        <v>250212270</v>
      </c>
      <c r="G249" s="8">
        <f>100*(F249/F251)</f>
        <v>73.805298374746329</v>
      </c>
      <c r="H249" s="14">
        <f t="shared" si="62"/>
        <v>0.56894282148661501</v>
      </c>
    </row>
    <row r="250" spans="1:8" ht="21.75" thickBot="1" x14ac:dyDescent="0.3">
      <c r="A250" s="13">
        <v>413202</v>
      </c>
      <c r="B250" s="5" t="s">
        <v>21</v>
      </c>
      <c r="C250" s="5" t="s">
        <v>16</v>
      </c>
      <c r="D250" s="9" t="s">
        <v>39</v>
      </c>
      <c r="E250" s="6" t="s">
        <v>53</v>
      </c>
      <c r="F250" s="11">
        <v>2380553.5</v>
      </c>
      <c r="G250" s="8">
        <f>100*(F250/F251)</f>
        <v>0.70219362689346398</v>
      </c>
      <c r="H250" s="14">
        <f t="shared" si="62"/>
        <v>5.4129992305726521E-3</v>
      </c>
    </row>
    <row r="251" spans="1:8" ht="23.25" thickBot="1" x14ac:dyDescent="0.3">
      <c r="A251" s="19" t="s">
        <v>14</v>
      </c>
      <c r="B251" s="20"/>
      <c r="C251" s="20"/>
      <c r="D251" s="20"/>
      <c r="E251" s="21"/>
      <c r="F251" s="11">
        <f>SUM(F246:F250)</f>
        <v>339016677</v>
      </c>
      <c r="G251" s="8">
        <f>SUM(G246:G250)</f>
        <v>100</v>
      </c>
      <c r="H251" s="14">
        <f t="shared" si="62"/>
        <v>0.77086988876843021</v>
      </c>
    </row>
    <row r="252" spans="1:8" ht="26.25" thickBot="1" x14ac:dyDescent="0.75">
      <c r="A252" s="25" t="s">
        <v>82</v>
      </c>
      <c r="B252" s="26"/>
      <c r="C252" s="26"/>
      <c r="D252" s="26"/>
      <c r="E252" s="27"/>
      <c r="F252" s="28" t="s">
        <v>4</v>
      </c>
      <c r="G252" s="30" t="s">
        <v>5</v>
      </c>
      <c r="H252" s="41" t="s">
        <v>6</v>
      </c>
    </row>
    <row r="253" spans="1:8" ht="23.25" thickBot="1" x14ac:dyDescent="0.3">
      <c r="A253" s="2" t="s">
        <v>7</v>
      </c>
      <c r="B253" s="3" t="s">
        <v>206</v>
      </c>
      <c r="C253" s="3" t="s">
        <v>8</v>
      </c>
      <c r="D253" s="3" t="s">
        <v>9</v>
      </c>
      <c r="E253" s="4" t="s">
        <v>10</v>
      </c>
      <c r="F253" s="29"/>
      <c r="G253" s="29"/>
      <c r="H253" s="42"/>
    </row>
    <row r="254" spans="1:8" ht="21" x14ac:dyDescent="0.25">
      <c r="A254" s="13">
        <v>211210</v>
      </c>
      <c r="B254" s="5" t="s">
        <v>48</v>
      </c>
      <c r="C254" s="5" t="s">
        <v>12</v>
      </c>
      <c r="D254" s="9" t="s">
        <v>39</v>
      </c>
      <c r="E254" s="6"/>
      <c r="F254" s="7">
        <v>18634014</v>
      </c>
      <c r="G254" s="8">
        <f>100*(F254/F256)</f>
        <v>5.4994406018908624</v>
      </c>
      <c r="H254" s="14">
        <f>100*(F254/43978456279)</f>
        <v>4.237077782309031E-2</v>
      </c>
    </row>
    <row r="255" spans="1:8" ht="21.75" thickBot="1" x14ac:dyDescent="0.3">
      <c r="A255" s="13">
        <v>212010</v>
      </c>
      <c r="B255" s="5" t="s">
        <v>48</v>
      </c>
      <c r="C255" s="5" t="s">
        <v>35</v>
      </c>
      <c r="D255" s="9"/>
      <c r="E255" s="6"/>
      <c r="F255" s="11">
        <v>320200703</v>
      </c>
      <c r="G255" s="8">
        <f>100*(F255/F256)</f>
        <v>94.500559398109147</v>
      </c>
      <c r="H255" s="14">
        <f t="shared" ref="H255" si="63">100*(F255/43978456279)</f>
        <v>0.72808536290733317</v>
      </c>
    </row>
    <row r="256" spans="1:8" ht="23.25" thickBot="1" x14ac:dyDescent="0.3">
      <c r="A256" s="19" t="s">
        <v>14</v>
      </c>
      <c r="B256" s="20"/>
      <c r="C256" s="20"/>
      <c r="D256" s="20"/>
      <c r="E256" s="21"/>
      <c r="F256" s="11">
        <f>SUM(F254:F255)</f>
        <v>338834717</v>
      </c>
      <c r="G256" s="8">
        <v>100</v>
      </c>
      <c r="H256" s="14">
        <f>100*(F256/43978456279)</f>
        <v>0.77045614073042346</v>
      </c>
    </row>
    <row r="257" spans="1:8" ht="26.25" thickBot="1" x14ac:dyDescent="0.3">
      <c r="A257" s="49" t="s">
        <v>83</v>
      </c>
      <c r="B257" s="50"/>
      <c r="C257" s="50"/>
      <c r="D257" s="50"/>
      <c r="E257" s="51"/>
      <c r="F257" s="38" t="s">
        <v>4</v>
      </c>
      <c r="G257" s="30" t="s">
        <v>5</v>
      </c>
      <c r="H257" s="41" t="s">
        <v>6</v>
      </c>
    </row>
    <row r="258" spans="1:8" ht="23.25" thickBot="1" x14ac:dyDescent="0.3">
      <c r="A258" s="2" t="s">
        <v>7</v>
      </c>
      <c r="B258" s="3" t="s">
        <v>206</v>
      </c>
      <c r="C258" s="3" t="s">
        <v>8</v>
      </c>
      <c r="D258" s="3" t="s">
        <v>9</v>
      </c>
      <c r="E258" s="4" t="s">
        <v>10</v>
      </c>
      <c r="F258" s="39"/>
      <c r="G258" s="29"/>
      <c r="H258" s="42"/>
    </row>
    <row r="259" spans="1:8" ht="21" x14ac:dyDescent="0.25">
      <c r="A259" s="13">
        <v>6111</v>
      </c>
      <c r="B259" s="17" t="s">
        <v>52</v>
      </c>
      <c r="C259" s="5" t="s">
        <v>12</v>
      </c>
      <c r="D259" s="5" t="s">
        <v>13</v>
      </c>
      <c r="E259" s="6"/>
      <c r="F259" s="7">
        <v>3102</v>
      </c>
      <c r="G259" s="8">
        <f>100*(F259/F272)</f>
        <v>9.5623240437585019E-4</v>
      </c>
      <c r="H259" s="14">
        <f>100*(F259/43978456279)</f>
        <v>7.0534535826379724E-6</v>
      </c>
    </row>
    <row r="260" spans="1:8" ht="21" x14ac:dyDescent="0.25">
      <c r="A260" s="13">
        <v>7111</v>
      </c>
      <c r="B260" s="5" t="s">
        <v>34</v>
      </c>
      <c r="C260" s="5" t="s">
        <v>12</v>
      </c>
      <c r="D260" s="5" t="s">
        <v>13</v>
      </c>
      <c r="E260" s="6"/>
      <c r="F260" s="11">
        <v>168698.5</v>
      </c>
      <c r="G260" s="8">
        <f>100*(F260/F272)</f>
        <v>5.2003537159767688E-2</v>
      </c>
      <c r="H260" s="14">
        <f t="shared" ref="H260" si="64">100*(F260/43978456279)</f>
        <v>3.8359350071265379E-4</v>
      </c>
    </row>
    <row r="261" spans="1:8" ht="21" x14ac:dyDescent="0.25">
      <c r="A261" s="13">
        <v>111210</v>
      </c>
      <c r="B261" s="9" t="s">
        <v>11</v>
      </c>
      <c r="C261" s="5" t="s">
        <v>12</v>
      </c>
      <c r="D261" s="9" t="s">
        <v>39</v>
      </c>
      <c r="E261" s="6"/>
      <c r="F261" s="7">
        <v>6991871</v>
      </c>
      <c r="G261" s="8">
        <f>100*(F261/F272)</f>
        <v>2.1553364337252674</v>
      </c>
      <c r="H261" s="14">
        <f>100*(F261/43978456279)</f>
        <v>1.5898400243163299E-2</v>
      </c>
    </row>
    <row r="262" spans="1:8" ht="21" x14ac:dyDescent="0.25">
      <c r="A262" s="13">
        <v>113101</v>
      </c>
      <c r="B262" s="5" t="s">
        <v>11</v>
      </c>
      <c r="C262" s="9" t="s">
        <v>16</v>
      </c>
      <c r="D262" s="5" t="s">
        <v>13</v>
      </c>
      <c r="E262" s="10" t="s">
        <v>17</v>
      </c>
      <c r="F262" s="11">
        <v>75913</v>
      </c>
      <c r="G262" s="8">
        <f>100*(F262/F272)</f>
        <v>2.3401183273173407E-2</v>
      </c>
      <c r="H262" s="14">
        <f t="shared" ref="H262" si="65">100*(F262/43978456279)</f>
        <v>1.7261406248188148E-4</v>
      </c>
    </row>
    <row r="263" spans="1:8" ht="21" x14ac:dyDescent="0.25">
      <c r="A263" s="13">
        <v>311220</v>
      </c>
      <c r="B263" s="5" t="s">
        <v>49</v>
      </c>
      <c r="C263" s="5" t="s">
        <v>12</v>
      </c>
      <c r="D263" s="9" t="s">
        <v>39</v>
      </c>
      <c r="E263" s="6"/>
      <c r="F263" s="7">
        <v>70556434</v>
      </c>
      <c r="G263" s="8">
        <f>100*(F263/F272)</f>
        <v>21.74995116956995</v>
      </c>
      <c r="H263" s="14">
        <f>100*(F263/43978456279)</f>
        <v>0.16043408516294638</v>
      </c>
    </row>
    <row r="264" spans="1:8" ht="21" x14ac:dyDescent="0.25">
      <c r="A264" s="13">
        <v>411220</v>
      </c>
      <c r="B264" s="5" t="s">
        <v>21</v>
      </c>
      <c r="C264" s="5" t="s">
        <v>12</v>
      </c>
      <c r="D264" s="9" t="s">
        <v>39</v>
      </c>
      <c r="E264" s="6"/>
      <c r="F264" s="11">
        <v>64447</v>
      </c>
      <c r="G264" s="8">
        <f>100*(F264/F272)</f>
        <v>1.9866637577308322E-2</v>
      </c>
      <c r="H264" s="14">
        <f t="shared" ref="H264" si="66">100*(F264/43978456279)</f>
        <v>1.465422060091133E-4</v>
      </c>
    </row>
    <row r="265" spans="1:8" ht="21" x14ac:dyDescent="0.25">
      <c r="A265" s="13">
        <v>511220</v>
      </c>
      <c r="B265" s="5" t="s">
        <v>40</v>
      </c>
      <c r="C265" s="5" t="s">
        <v>12</v>
      </c>
      <c r="D265" s="9" t="s">
        <v>39</v>
      </c>
      <c r="E265" s="6"/>
      <c r="F265" s="7">
        <v>1752371</v>
      </c>
      <c r="G265" s="8">
        <f>100*(F265/F272)</f>
        <v>0.5401914683070641</v>
      </c>
      <c r="H265" s="14">
        <f>100*(F265/43978456279)</f>
        <v>3.9846123494715951E-3</v>
      </c>
    </row>
    <row r="266" spans="1:8" ht="21" x14ac:dyDescent="0.25">
      <c r="A266" s="13">
        <v>611210</v>
      </c>
      <c r="B266" s="17" t="s">
        <v>52</v>
      </c>
      <c r="C266" s="5" t="s">
        <v>12</v>
      </c>
      <c r="D266" s="9" t="s">
        <v>39</v>
      </c>
      <c r="E266" s="6"/>
      <c r="F266" s="11">
        <v>2538879</v>
      </c>
      <c r="G266" s="8">
        <f>100*(F266/F272)</f>
        <v>0.78264293055749656</v>
      </c>
      <c r="H266" s="14">
        <f t="shared" ref="H266:H267" si="67">100*(F266/43978456279)</f>
        <v>5.7730061826029378E-3</v>
      </c>
    </row>
    <row r="267" spans="1:8" ht="21" x14ac:dyDescent="0.25">
      <c r="A267" s="13">
        <v>611220</v>
      </c>
      <c r="B267" s="17" t="s">
        <v>52</v>
      </c>
      <c r="C267" s="5" t="s">
        <v>12</v>
      </c>
      <c r="D267" s="9" t="s">
        <v>39</v>
      </c>
      <c r="E267" s="6"/>
      <c r="F267" s="11">
        <v>237005809</v>
      </c>
      <c r="G267" s="8">
        <f>100*(F267/F272)</f>
        <v>73.060165890107527</v>
      </c>
      <c r="H267" s="14">
        <f t="shared" si="67"/>
        <v>0.53891343410608028</v>
      </c>
    </row>
    <row r="268" spans="1:8" ht="21" x14ac:dyDescent="0.25">
      <c r="A268" s="13">
        <v>613201</v>
      </c>
      <c r="B268" s="17" t="s">
        <v>52</v>
      </c>
      <c r="C268" s="5" t="s">
        <v>12</v>
      </c>
      <c r="D268" s="9" t="s">
        <v>39</v>
      </c>
      <c r="E268" s="10" t="s">
        <v>17</v>
      </c>
      <c r="F268" s="7">
        <v>3102</v>
      </c>
      <c r="G268" s="8">
        <f>100*(F268/F272)</f>
        <v>9.5623240437585019E-4</v>
      </c>
      <c r="H268" s="14">
        <f>100*(F268/43978456279)</f>
        <v>7.0534535826379724E-6</v>
      </c>
    </row>
    <row r="269" spans="1:8" ht="21" x14ac:dyDescent="0.25">
      <c r="A269" s="13">
        <v>613202</v>
      </c>
      <c r="B269" s="17" t="s">
        <v>52</v>
      </c>
      <c r="C269" s="5" t="s">
        <v>12</v>
      </c>
      <c r="D269" s="9" t="s">
        <v>39</v>
      </c>
      <c r="E269" s="6" t="s">
        <v>53</v>
      </c>
      <c r="F269" s="11">
        <v>89473</v>
      </c>
      <c r="G269" s="8">
        <f>100*(F269/F272)</f>
        <v>2.7581232081470165E-2</v>
      </c>
      <c r="H269" s="14">
        <f t="shared" ref="H269" si="68">100*(F269/43978456279)</f>
        <v>2.0344734119902234E-4</v>
      </c>
    </row>
    <row r="270" spans="1:8" ht="21" x14ac:dyDescent="0.25">
      <c r="A270" s="13">
        <v>711220</v>
      </c>
      <c r="B270" s="5" t="s">
        <v>34</v>
      </c>
      <c r="C270" s="5" t="s">
        <v>12</v>
      </c>
      <c r="D270" s="9" t="s">
        <v>39</v>
      </c>
      <c r="E270" s="6"/>
      <c r="F270" s="7">
        <v>4979328</v>
      </c>
      <c r="G270" s="8">
        <f>100*(F270/F272)</f>
        <v>1.5349435156724673</v>
      </c>
      <c r="H270" s="14">
        <f>100*(F270/43978456279)</f>
        <v>1.1322198233633002E-2</v>
      </c>
    </row>
    <row r="271" spans="1:8" ht="21.75" thickBot="1" x14ac:dyDescent="0.3">
      <c r="A271" s="13">
        <v>713201</v>
      </c>
      <c r="B271" s="5" t="s">
        <v>34</v>
      </c>
      <c r="C271" s="5" t="s">
        <v>12</v>
      </c>
      <c r="D271" s="9" t="s">
        <v>39</v>
      </c>
      <c r="E271" s="10" t="s">
        <v>17</v>
      </c>
      <c r="F271" s="11">
        <v>168698.5</v>
      </c>
      <c r="G271" s="8">
        <f>100*(F271/F272)</f>
        <v>5.2003537159767688E-2</v>
      </c>
      <c r="H271" s="14">
        <f t="shared" ref="H271:H272" si="69">100*(F271/43978456279)</f>
        <v>3.8359350071265379E-4</v>
      </c>
    </row>
    <row r="272" spans="1:8" ht="23.25" thickBot="1" x14ac:dyDescent="0.3">
      <c r="A272" s="19" t="s">
        <v>14</v>
      </c>
      <c r="B272" s="20"/>
      <c r="C272" s="20"/>
      <c r="D272" s="20"/>
      <c r="E272" s="21"/>
      <c r="F272" s="11">
        <f>SUM(F259:F271)</f>
        <v>324398126</v>
      </c>
      <c r="G272" s="8">
        <f>SUM(G259:G271)</f>
        <v>100.00000000000001</v>
      </c>
      <c r="H272" s="14">
        <f t="shared" si="69"/>
        <v>0.73762963379617807</v>
      </c>
    </row>
    <row r="273" spans="1:8" ht="26.25" thickBot="1" x14ac:dyDescent="0.3">
      <c r="A273" s="35" t="s">
        <v>84</v>
      </c>
      <c r="B273" s="50"/>
      <c r="C273" s="50"/>
      <c r="D273" s="50"/>
      <c r="E273" s="51"/>
      <c r="F273" s="38" t="s">
        <v>4</v>
      </c>
      <c r="G273" s="30" t="s">
        <v>5</v>
      </c>
      <c r="H273" s="41" t="s">
        <v>6</v>
      </c>
    </row>
    <row r="274" spans="1:8" ht="23.25" thickBot="1" x14ac:dyDescent="0.3">
      <c r="A274" s="2" t="s">
        <v>7</v>
      </c>
      <c r="B274" s="3" t="s">
        <v>206</v>
      </c>
      <c r="C274" s="3" t="s">
        <v>8</v>
      </c>
      <c r="D274" s="3" t="s">
        <v>9</v>
      </c>
      <c r="E274" s="4" t="s">
        <v>10</v>
      </c>
      <c r="F274" s="39"/>
      <c r="G274" s="29"/>
      <c r="H274" s="42"/>
    </row>
    <row r="275" spans="1:8" ht="21" x14ac:dyDescent="0.25">
      <c r="A275" s="13">
        <v>111210</v>
      </c>
      <c r="B275" s="9" t="s">
        <v>11</v>
      </c>
      <c r="C275" s="5" t="s">
        <v>12</v>
      </c>
      <c r="D275" s="9" t="s">
        <v>39</v>
      </c>
      <c r="E275" s="6"/>
      <c r="F275" s="7">
        <v>11443212</v>
      </c>
      <c r="G275" s="8">
        <f>100*(F275/F278)</f>
        <v>3.6300894855519359</v>
      </c>
      <c r="H275" s="14">
        <f>100*(F275/43978456279)</f>
        <v>2.6020040192871002E-2</v>
      </c>
    </row>
    <row r="276" spans="1:8" ht="21" x14ac:dyDescent="0.25">
      <c r="A276" s="13">
        <v>112010</v>
      </c>
      <c r="B276" s="9" t="s">
        <v>11</v>
      </c>
      <c r="C276" s="5" t="s">
        <v>35</v>
      </c>
      <c r="D276" s="9"/>
      <c r="E276" s="6"/>
      <c r="F276" s="11">
        <v>302949105</v>
      </c>
      <c r="G276" s="8">
        <f>100*(F276/F278)</f>
        <v>96.103468214856917</v>
      </c>
      <c r="H276" s="14">
        <f>100*(F276/43978456279)</f>
        <v>0.68885797872959942</v>
      </c>
    </row>
    <row r="277" spans="1:8" ht="21.75" thickBot="1" x14ac:dyDescent="0.3">
      <c r="A277" s="13">
        <v>312010</v>
      </c>
      <c r="B277" s="5" t="s">
        <v>49</v>
      </c>
      <c r="C277" s="5" t="s">
        <v>35</v>
      </c>
      <c r="D277" s="9"/>
      <c r="E277" s="10"/>
      <c r="F277" s="11">
        <v>839912</v>
      </c>
      <c r="G277" s="8">
        <f>100*(F277/F278)</f>
        <v>0.2664422995911373</v>
      </c>
      <c r="H277" s="14">
        <f>100*(F277/43978456279)</f>
        <v>1.9098260172471389E-3</v>
      </c>
    </row>
    <row r="278" spans="1:8" ht="23.25" thickBot="1" x14ac:dyDescent="0.3">
      <c r="A278" s="19" t="s">
        <v>14</v>
      </c>
      <c r="B278" s="20"/>
      <c r="C278" s="20"/>
      <c r="D278" s="20"/>
      <c r="E278" s="21"/>
      <c r="F278" s="11">
        <f>SUM(F275:F277)</f>
        <v>315232229</v>
      </c>
      <c r="G278" s="8">
        <v>100</v>
      </c>
      <c r="H278" s="14">
        <f>100*(F278/43978456279)</f>
        <v>0.71678784493971759</v>
      </c>
    </row>
    <row r="279" spans="1:8" ht="26.25" thickBot="1" x14ac:dyDescent="0.3">
      <c r="A279" s="49" t="s">
        <v>85</v>
      </c>
      <c r="B279" s="50"/>
      <c r="C279" s="50"/>
      <c r="D279" s="50"/>
      <c r="E279" s="51"/>
      <c r="F279" s="38" t="s">
        <v>4</v>
      </c>
      <c r="G279" s="30" t="s">
        <v>5</v>
      </c>
      <c r="H279" s="41" t="s">
        <v>6</v>
      </c>
    </row>
    <row r="280" spans="1:8" ht="23.25" thickBot="1" x14ac:dyDescent="0.3">
      <c r="A280" s="2" t="s">
        <v>7</v>
      </c>
      <c r="B280" s="3" t="s">
        <v>206</v>
      </c>
      <c r="C280" s="3" t="s">
        <v>8</v>
      </c>
      <c r="D280" s="3" t="s">
        <v>9</v>
      </c>
      <c r="E280" s="4" t="s">
        <v>10</v>
      </c>
      <c r="F280" s="39"/>
      <c r="G280" s="29"/>
      <c r="H280" s="42"/>
    </row>
    <row r="281" spans="1:8" ht="21" x14ac:dyDescent="0.25">
      <c r="A281" s="13">
        <v>4111</v>
      </c>
      <c r="B281" s="5" t="s">
        <v>21</v>
      </c>
      <c r="C281" s="5" t="s">
        <v>12</v>
      </c>
      <c r="D281" s="5" t="s">
        <v>13</v>
      </c>
      <c r="E281" s="6"/>
      <c r="F281" s="7">
        <v>19824456</v>
      </c>
      <c r="G281" s="8">
        <f>100*(F281/F288)</f>
        <v>6.3543162963578288</v>
      </c>
      <c r="H281" s="14">
        <f>100*(F281/43978456279)</f>
        <v>4.5077653190537997E-2</v>
      </c>
    </row>
    <row r="282" spans="1:8" ht="21" x14ac:dyDescent="0.25">
      <c r="A282" s="13">
        <v>411210</v>
      </c>
      <c r="B282" s="5" t="s">
        <v>21</v>
      </c>
      <c r="C282" s="5" t="s">
        <v>12</v>
      </c>
      <c r="D282" s="9" t="s">
        <v>39</v>
      </c>
      <c r="E282" s="6"/>
      <c r="F282" s="11">
        <v>62703146</v>
      </c>
      <c r="G282" s="8">
        <f>100*(F282/F288)</f>
        <v>20.098186929351513</v>
      </c>
      <c r="H282" s="14">
        <f t="shared" ref="H282" si="70">100*(F282/43978456279)</f>
        <v>0.14257695996014566</v>
      </c>
    </row>
    <row r="283" spans="1:8" ht="21" x14ac:dyDescent="0.25">
      <c r="A283" s="13">
        <v>411220</v>
      </c>
      <c r="B283" s="5" t="s">
        <v>21</v>
      </c>
      <c r="C283" s="5" t="s">
        <v>12</v>
      </c>
      <c r="D283" s="9" t="s">
        <v>39</v>
      </c>
      <c r="E283" s="6"/>
      <c r="F283" s="7">
        <v>209459657</v>
      </c>
      <c r="G283" s="8">
        <f>100*(F283/F288)</f>
        <v>67.137928622335011</v>
      </c>
      <c r="H283" s="14">
        <f>100*(F283/43978456279)</f>
        <v>0.47627787494673463</v>
      </c>
    </row>
    <row r="284" spans="1:8" ht="21" x14ac:dyDescent="0.25">
      <c r="A284" s="13">
        <v>413101</v>
      </c>
      <c r="B284" s="5" t="s">
        <v>21</v>
      </c>
      <c r="C284" s="9" t="s">
        <v>16</v>
      </c>
      <c r="D284" s="5" t="s">
        <v>13</v>
      </c>
      <c r="E284" s="10" t="s">
        <v>17</v>
      </c>
      <c r="F284" s="11">
        <v>6869</v>
      </c>
      <c r="G284" s="8">
        <f>100*(F284/F288)</f>
        <v>2.2017148233314408E-3</v>
      </c>
      <c r="H284" s="14">
        <f t="shared" ref="H284" si="71">100*(F284/43978456279)</f>
        <v>1.5619011173159329E-5</v>
      </c>
    </row>
    <row r="285" spans="1:8" ht="21" x14ac:dyDescent="0.25">
      <c r="A285" s="13">
        <v>413201</v>
      </c>
      <c r="B285" s="5" t="s">
        <v>21</v>
      </c>
      <c r="C285" s="9" t="s">
        <v>16</v>
      </c>
      <c r="D285" s="9" t="s">
        <v>39</v>
      </c>
      <c r="E285" s="10" t="s">
        <v>17</v>
      </c>
      <c r="F285" s="7">
        <v>2509206</v>
      </c>
      <c r="G285" s="8">
        <f>100*(F285/F288)</f>
        <v>0.80427369995518871</v>
      </c>
      <c r="H285" s="14">
        <f>100*(F285/43978456279)</f>
        <v>5.705534510082752E-3</v>
      </c>
    </row>
    <row r="286" spans="1:8" ht="21" x14ac:dyDescent="0.25">
      <c r="A286" s="13">
        <v>5111</v>
      </c>
      <c r="B286" s="5" t="s">
        <v>40</v>
      </c>
      <c r="C286" s="5" t="s">
        <v>12</v>
      </c>
      <c r="D286" s="5" t="s">
        <v>13</v>
      </c>
      <c r="E286" s="6"/>
      <c r="F286" s="11">
        <v>17038747</v>
      </c>
      <c r="G286" s="8">
        <f>100*(F286/F288)</f>
        <v>5.4614153211375918</v>
      </c>
      <c r="H286" s="14">
        <f>100*(F286/43978456279)</f>
        <v>3.8743394929339786E-2</v>
      </c>
    </row>
    <row r="287" spans="1:8" ht="21.75" thickBot="1" x14ac:dyDescent="0.3">
      <c r="A287" s="13">
        <v>511220</v>
      </c>
      <c r="B287" s="5" t="s">
        <v>40</v>
      </c>
      <c r="C287" s="5" t="s">
        <v>12</v>
      </c>
      <c r="D287" s="9" t="s">
        <v>39</v>
      </c>
      <c r="E287" s="6"/>
      <c r="F287" s="11">
        <v>442011</v>
      </c>
      <c r="G287" s="8">
        <f>100*(F287/F288)</f>
        <v>0.14167741603953321</v>
      </c>
      <c r="H287" s="14">
        <f>100*(F287/43978456279)</f>
        <v>1.0050625633511905E-3</v>
      </c>
    </row>
    <row r="288" spans="1:8" ht="23.25" thickBot="1" x14ac:dyDescent="0.3">
      <c r="A288" s="19" t="s">
        <v>14</v>
      </c>
      <c r="B288" s="20"/>
      <c r="C288" s="20"/>
      <c r="D288" s="20"/>
      <c r="E288" s="21"/>
      <c r="F288" s="11">
        <f>SUM(F281:F287)</f>
        <v>311984092</v>
      </c>
      <c r="G288" s="8">
        <v>100</v>
      </c>
      <c r="H288" s="14">
        <f>100*(F288/43978456279)</f>
        <v>0.7094020991113652</v>
      </c>
    </row>
    <row r="289" spans="1:8" ht="26.25" thickBot="1" x14ac:dyDescent="0.75">
      <c r="A289" s="25" t="s">
        <v>86</v>
      </c>
      <c r="B289" s="26"/>
      <c r="C289" s="26"/>
      <c r="D289" s="26"/>
      <c r="E289" s="27"/>
      <c r="F289" s="28" t="s">
        <v>4</v>
      </c>
      <c r="G289" s="30" t="s">
        <v>5</v>
      </c>
      <c r="H289" s="41" t="s">
        <v>6</v>
      </c>
    </row>
    <row r="290" spans="1:8" ht="23.25" thickBot="1" x14ac:dyDescent="0.3">
      <c r="A290" s="2" t="s">
        <v>7</v>
      </c>
      <c r="B290" s="3" t="s">
        <v>206</v>
      </c>
      <c r="C290" s="3" t="s">
        <v>8</v>
      </c>
      <c r="D290" s="3" t="s">
        <v>9</v>
      </c>
      <c r="E290" s="4" t="s">
        <v>10</v>
      </c>
      <c r="F290" s="29"/>
      <c r="G290" s="29"/>
      <c r="H290" s="42"/>
    </row>
    <row r="291" spans="1:8" ht="21" x14ac:dyDescent="0.25">
      <c r="A291" s="13">
        <v>111210</v>
      </c>
      <c r="B291" s="9" t="s">
        <v>11</v>
      </c>
      <c r="C291" s="5" t="s">
        <v>12</v>
      </c>
      <c r="D291" s="9" t="s">
        <v>39</v>
      </c>
      <c r="E291" s="6"/>
      <c r="F291" s="7">
        <v>300737776</v>
      </c>
      <c r="G291" s="8">
        <f>100*(F291/F293)</f>
        <v>99.297945063456325</v>
      </c>
      <c r="H291" s="14">
        <f>100*(F291/43978456279)</f>
        <v>0.683829769039902</v>
      </c>
    </row>
    <row r="292" spans="1:8" ht="21.75" thickBot="1" x14ac:dyDescent="0.3">
      <c r="A292" s="13">
        <v>211220</v>
      </c>
      <c r="B292" s="5" t="s">
        <v>48</v>
      </c>
      <c r="C292" s="5" t="s">
        <v>12</v>
      </c>
      <c r="D292" s="9" t="s">
        <v>39</v>
      </c>
      <c r="E292" s="10"/>
      <c r="F292" s="11">
        <v>2126272</v>
      </c>
      <c r="G292" s="8">
        <f>100*(F292/F293)</f>
        <v>0.70205493654367324</v>
      </c>
      <c r="H292" s="14">
        <f t="shared" ref="H292" si="72">100*(F292/43978456279)</f>
        <v>4.8348036286469396E-3</v>
      </c>
    </row>
    <row r="293" spans="1:8" ht="23.25" thickBot="1" x14ac:dyDescent="0.3">
      <c r="A293" s="19" t="s">
        <v>14</v>
      </c>
      <c r="B293" s="20"/>
      <c r="C293" s="20"/>
      <c r="D293" s="20"/>
      <c r="E293" s="21"/>
      <c r="F293" s="11">
        <f>SUM(F291:F292)</f>
        <v>302864048</v>
      </c>
      <c r="G293" s="8">
        <v>100</v>
      </c>
      <c r="H293" s="14">
        <f>100*(F293/43978456279)</f>
        <v>0.68866457266854897</v>
      </c>
    </row>
    <row r="294" spans="1:8" ht="26.25" thickBot="1" x14ac:dyDescent="0.75">
      <c r="A294" s="25" t="s">
        <v>87</v>
      </c>
      <c r="B294" s="26"/>
      <c r="C294" s="26"/>
      <c r="D294" s="26"/>
      <c r="E294" s="27"/>
      <c r="F294" s="28" t="s">
        <v>4</v>
      </c>
      <c r="G294" s="30" t="s">
        <v>5</v>
      </c>
      <c r="H294" s="41" t="s">
        <v>6</v>
      </c>
    </row>
    <row r="295" spans="1:8" ht="23.25" thickBot="1" x14ac:dyDescent="0.3">
      <c r="A295" s="2" t="s">
        <v>7</v>
      </c>
      <c r="B295" s="3" t="s">
        <v>206</v>
      </c>
      <c r="C295" s="3" t="s">
        <v>8</v>
      </c>
      <c r="D295" s="3" t="s">
        <v>9</v>
      </c>
      <c r="E295" s="4" t="s">
        <v>10</v>
      </c>
      <c r="F295" s="29"/>
      <c r="G295" s="29"/>
      <c r="H295" s="42"/>
    </row>
    <row r="296" spans="1:8" ht="21.75" thickBot="1" x14ac:dyDescent="0.3">
      <c r="A296" s="13">
        <v>611220</v>
      </c>
      <c r="B296" s="17" t="s">
        <v>52</v>
      </c>
      <c r="C296" s="5" t="s">
        <v>12</v>
      </c>
      <c r="D296" s="9" t="s">
        <v>39</v>
      </c>
      <c r="E296" s="6"/>
      <c r="F296" s="7">
        <v>283942378</v>
      </c>
      <c r="G296" s="8">
        <f>100*(F296/F297)</f>
        <v>100</v>
      </c>
      <c r="H296" s="14">
        <f>100*(F296/43978456279)</f>
        <v>0.6456397109499824</v>
      </c>
    </row>
    <row r="297" spans="1:8" ht="23.25" thickBot="1" x14ac:dyDescent="0.3">
      <c r="A297" s="19" t="s">
        <v>14</v>
      </c>
      <c r="B297" s="20"/>
      <c r="C297" s="20"/>
      <c r="D297" s="20"/>
      <c r="E297" s="21"/>
      <c r="F297" s="11">
        <f>SUM(F295:F296)</f>
        <v>283942378</v>
      </c>
      <c r="G297" s="8">
        <v>100</v>
      </c>
      <c r="H297" s="14">
        <f t="shared" ref="H297" si="73">100*(F297/43978456279)</f>
        <v>0.6456397109499824</v>
      </c>
    </row>
    <row r="298" spans="1:8" ht="26.25" thickBot="1" x14ac:dyDescent="0.75">
      <c r="A298" s="25" t="s">
        <v>88</v>
      </c>
      <c r="B298" s="26"/>
      <c r="C298" s="26"/>
      <c r="D298" s="26"/>
      <c r="E298" s="27"/>
      <c r="F298" s="28" t="s">
        <v>4</v>
      </c>
      <c r="G298" s="30" t="s">
        <v>5</v>
      </c>
      <c r="H298" s="41" t="s">
        <v>6</v>
      </c>
    </row>
    <row r="299" spans="1:8" ht="23.25" thickBot="1" x14ac:dyDescent="0.3">
      <c r="A299" s="2" t="s">
        <v>7</v>
      </c>
      <c r="B299" s="3" t="s">
        <v>206</v>
      </c>
      <c r="C299" s="3" t="s">
        <v>8</v>
      </c>
      <c r="D299" s="3" t="s">
        <v>9</v>
      </c>
      <c r="E299" s="4" t="s">
        <v>10</v>
      </c>
      <c r="F299" s="29"/>
      <c r="G299" s="29"/>
      <c r="H299" s="42"/>
    </row>
    <row r="300" spans="1:8" ht="21" x14ac:dyDescent="0.25">
      <c r="A300" s="13">
        <v>311220</v>
      </c>
      <c r="B300" s="5" t="s">
        <v>49</v>
      </c>
      <c r="C300" s="5" t="s">
        <v>12</v>
      </c>
      <c r="D300" s="9" t="s">
        <v>39</v>
      </c>
      <c r="E300" s="6"/>
      <c r="F300" s="7">
        <v>182798473</v>
      </c>
      <c r="G300" s="8">
        <f>100*(F300/F302)</f>
        <v>65.874802997377586</v>
      </c>
      <c r="H300" s="14">
        <f>100*(F300/43978456279)</f>
        <v>0.41565459196731164</v>
      </c>
    </row>
    <row r="301" spans="1:8" ht="21.75" thickBot="1" x14ac:dyDescent="0.3">
      <c r="A301" s="13">
        <v>511220</v>
      </c>
      <c r="B301" s="5" t="s">
        <v>40</v>
      </c>
      <c r="C301" s="5" t="s">
        <v>12</v>
      </c>
      <c r="D301" s="9" t="s">
        <v>39</v>
      </c>
      <c r="E301" s="10"/>
      <c r="F301" s="11">
        <v>94695295</v>
      </c>
      <c r="G301" s="8">
        <f>100*(F301/F302)</f>
        <v>34.125197002622414</v>
      </c>
      <c r="H301" s="14">
        <f t="shared" ref="H301" si="74">100*(F301/43978456279)</f>
        <v>0.21532200766496123</v>
      </c>
    </row>
    <row r="302" spans="1:8" ht="23.25" thickBot="1" x14ac:dyDescent="0.3">
      <c r="A302" s="19" t="s">
        <v>14</v>
      </c>
      <c r="B302" s="20"/>
      <c r="C302" s="20"/>
      <c r="D302" s="20"/>
      <c r="E302" s="21"/>
      <c r="F302" s="11">
        <f>SUM(F300:F301)</f>
        <v>277493768</v>
      </c>
      <c r="G302" s="8">
        <v>100</v>
      </c>
      <c r="H302" s="14">
        <f>100*(F302/43978456279)</f>
        <v>0.63097659963227282</v>
      </c>
    </row>
    <row r="303" spans="1:8" ht="26.25" thickBot="1" x14ac:dyDescent="0.75">
      <c r="A303" s="25" t="s">
        <v>89</v>
      </c>
      <c r="B303" s="26"/>
      <c r="C303" s="26"/>
      <c r="D303" s="26"/>
      <c r="E303" s="27"/>
      <c r="F303" s="28" t="s">
        <v>4</v>
      </c>
      <c r="G303" s="30" t="s">
        <v>5</v>
      </c>
      <c r="H303" s="41" t="s">
        <v>6</v>
      </c>
    </row>
    <row r="304" spans="1:8" ht="23.25" thickBot="1" x14ac:dyDescent="0.3">
      <c r="A304" s="2" t="s">
        <v>7</v>
      </c>
      <c r="B304" s="3" t="s">
        <v>206</v>
      </c>
      <c r="C304" s="3" t="s">
        <v>8</v>
      </c>
      <c r="D304" s="3" t="s">
        <v>9</v>
      </c>
      <c r="E304" s="4" t="s">
        <v>10</v>
      </c>
      <c r="F304" s="29"/>
      <c r="G304" s="29"/>
      <c r="H304" s="42"/>
    </row>
    <row r="305" spans="1:8" ht="21" x14ac:dyDescent="0.25">
      <c r="A305" s="13">
        <v>712020</v>
      </c>
      <c r="B305" s="5" t="s">
        <v>34</v>
      </c>
      <c r="C305" s="5" t="s">
        <v>35</v>
      </c>
      <c r="D305" s="9"/>
      <c r="E305" s="10"/>
      <c r="F305" s="7">
        <v>213885656</v>
      </c>
      <c r="G305" s="8">
        <f>100*(F305/F307)</f>
        <v>77.796397828865722</v>
      </c>
      <c r="H305" s="14">
        <f>100*(F305/43978456279)</f>
        <v>0.48634189122761862</v>
      </c>
    </row>
    <row r="306" spans="1:8" ht="21.75" thickBot="1" x14ac:dyDescent="0.3">
      <c r="A306" s="13">
        <v>713202</v>
      </c>
      <c r="B306" s="5" t="s">
        <v>34</v>
      </c>
      <c r="C306" s="5" t="s">
        <v>16</v>
      </c>
      <c r="D306" s="9" t="s">
        <v>39</v>
      </c>
      <c r="E306" s="6" t="s">
        <v>53</v>
      </c>
      <c r="F306" s="11">
        <v>61044369</v>
      </c>
      <c r="G306" s="8">
        <f>100*(F306/F307)</f>
        <v>22.203602171134275</v>
      </c>
      <c r="H306" s="14">
        <f t="shared" ref="H306" si="75">100*(F306/43978456279)</f>
        <v>0.13880516544904076</v>
      </c>
    </row>
    <row r="307" spans="1:8" ht="23.25" thickBot="1" x14ac:dyDescent="0.3">
      <c r="A307" s="19" t="s">
        <v>14</v>
      </c>
      <c r="B307" s="20"/>
      <c r="C307" s="20"/>
      <c r="D307" s="20"/>
      <c r="E307" s="21"/>
      <c r="F307" s="11">
        <f>SUM(F305:F306)</f>
        <v>274930025</v>
      </c>
      <c r="G307" s="8">
        <v>100</v>
      </c>
      <c r="H307" s="14">
        <f>100*(F307/43978456279)</f>
        <v>0.62514705667665937</v>
      </c>
    </row>
    <row r="308" spans="1:8" ht="26.25" thickBot="1" x14ac:dyDescent="0.3">
      <c r="A308" s="49" t="s">
        <v>90</v>
      </c>
      <c r="B308" s="50"/>
      <c r="C308" s="50"/>
      <c r="D308" s="50"/>
      <c r="E308" s="51"/>
      <c r="F308" s="38" t="s">
        <v>4</v>
      </c>
      <c r="G308" s="30" t="s">
        <v>5</v>
      </c>
      <c r="H308" s="41" t="s">
        <v>6</v>
      </c>
    </row>
    <row r="309" spans="1:8" ht="23.25" thickBot="1" x14ac:dyDescent="0.3">
      <c r="A309" s="2" t="s">
        <v>7</v>
      </c>
      <c r="B309" s="3" t="s">
        <v>206</v>
      </c>
      <c r="C309" s="3" t="s">
        <v>8</v>
      </c>
      <c r="D309" s="3" t="s">
        <v>9</v>
      </c>
      <c r="E309" s="4" t="s">
        <v>10</v>
      </c>
      <c r="F309" s="39"/>
      <c r="G309" s="29"/>
      <c r="H309" s="42"/>
    </row>
    <row r="310" spans="1:8" ht="21" x14ac:dyDescent="0.25">
      <c r="A310" s="13">
        <v>3132</v>
      </c>
      <c r="B310" s="5" t="s">
        <v>49</v>
      </c>
      <c r="C310" s="5" t="s">
        <v>12</v>
      </c>
      <c r="D310" s="9" t="s">
        <v>13</v>
      </c>
      <c r="E310" s="6"/>
      <c r="F310" s="7">
        <v>7133753.5</v>
      </c>
      <c r="G310" s="8">
        <f>100*(F310/F318)</f>
        <v>2.6208038819627468</v>
      </c>
      <c r="H310" s="14">
        <f>100*(F310/43978456279)</f>
        <v>1.6221018433988127E-2</v>
      </c>
    </row>
    <row r="311" spans="1:8" ht="21" x14ac:dyDescent="0.25">
      <c r="A311" s="13">
        <v>311210</v>
      </c>
      <c r="B311" s="5" t="s">
        <v>49</v>
      </c>
      <c r="C311" s="5" t="s">
        <v>12</v>
      </c>
      <c r="D311" s="9" t="s">
        <v>39</v>
      </c>
      <c r="E311" s="6"/>
      <c r="F311" s="11">
        <f>18010322+4462197</f>
        <v>22472519</v>
      </c>
      <c r="G311" s="8">
        <f>100*(F311/F318)</f>
        <v>8.2559714227133849</v>
      </c>
      <c r="H311" s="14">
        <f t="shared" ref="H311" si="76">100*(F311/43978456279)</f>
        <v>5.1098926386669866E-2</v>
      </c>
    </row>
    <row r="312" spans="1:8" ht="21" x14ac:dyDescent="0.25">
      <c r="A312" s="13">
        <v>311220</v>
      </c>
      <c r="B312" s="5" t="s">
        <v>49</v>
      </c>
      <c r="C312" s="5" t="s">
        <v>12</v>
      </c>
      <c r="D312" s="9" t="s">
        <v>39</v>
      </c>
      <c r="E312" s="6"/>
      <c r="F312" s="7">
        <v>79832657.5</v>
      </c>
      <c r="G312" s="8">
        <f>100*(F312/F318)</f>
        <v>29.328983498434923</v>
      </c>
      <c r="H312" s="14">
        <f>100*(F312/43978456279)</f>
        <v>0.18152673889583665</v>
      </c>
    </row>
    <row r="313" spans="1:8" ht="21" x14ac:dyDescent="0.25">
      <c r="A313" s="13">
        <v>312010</v>
      </c>
      <c r="B313" s="5" t="s">
        <v>49</v>
      </c>
      <c r="C313" s="5" t="s">
        <v>35</v>
      </c>
      <c r="D313" s="9"/>
      <c r="E313" s="6"/>
      <c r="F313" s="11">
        <v>32092861.5</v>
      </c>
      <c r="G313" s="8">
        <f>100*(F313/F318)</f>
        <v>11.790300295979218</v>
      </c>
      <c r="H313" s="14">
        <f t="shared" ref="H313" si="77">100*(F313/43978456279)</f>
        <v>7.2974051877588417E-2</v>
      </c>
    </row>
    <row r="314" spans="1:8" ht="21" x14ac:dyDescent="0.25">
      <c r="A314" s="13">
        <v>312020</v>
      </c>
      <c r="B314" s="5" t="s">
        <v>49</v>
      </c>
      <c r="C314" s="5" t="s">
        <v>35</v>
      </c>
      <c r="D314" s="9"/>
      <c r="E314" s="6"/>
      <c r="F314" s="7">
        <v>102168444</v>
      </c>
      <c r="G314" s="8">
        <f>100*(F314/F318)</f>
        <v>37.534722029474878</v>
      </c>
      <c r="H314" s="14">
        <f>100*(F314/43978456279)</f>
        <v>0.23231475737084042</v>
      </c>
    </row>
    <row r="315" spans="1:8" ht="21" x14ac:dyDescent="0.25">
      <c r="A315" s="13">
        <v>313201</v>
      </c>
      <c r="B315" s="5" t="s">
        <v>49</v>
      </c>
      <c r="C315" s="9" t="s">
        <v>16</v>
      </c>
      <c r="D315" s="9" t="s">
        <v>39</v>
      </c>
      <c r="E315" s="6" t="s">
        <v>17</v>
      </c>
      <c r="F315" s="11">
        <v>309383</v>
      </c>
      <c r="G315" s="8">
        <f>100*(F315/F318)</f>
        <v>0.11366136598542134</v>
      </c>
      <c r="H315" s="14">
        <f t="shared" ref="H315" si="78">100*(F315/43978456279)</f>
        <v>7.0348763048268346E-4</v>
      </c>
    </row>
    <row r="316" spans="1:8" ht="21" x14ac:dyDescent="0.25">
      <c r="A316" s="13">
        <v>313202</v>
      </c>
      <c r="B316" s="5" t="s">
        <v>49</v>
      </c>
      <c r="C316" s="5" t="s">
        <v>16</v>
      </c>
      <c r="D316" s="9" t="s">
        <v>39</v>
      </c>
      <c r="E316" s="6" t="s">
        <v>53</v>
      </c>
      <c r="F316" s="7">
        <v>26964441.5</v>
      </c>
      <c r="G316" s="8">
        <f>100*(F316/F318)</f>
        <v>9.9062173872642774</v>
      </c>
      <c r="H316" s="14">
        <f>100*(F316/43978456279)</f>
        <v>6.131284219922857E-2</v>
      </c>
    </row>
    <row r="317" spans="1:8" ht="21.75" thickBot="1" x14ac:dyDescent="0.3">
      <c r="A317" s="13">
        <v>511220</v>
      </c>
      <c r="B317" s="5" t="s">
        <v>40</v>
      </c>
      <c r="C317" s="5" t="s">
        <v>12</v>
      </c>
      <c r="D317" s="9" t="s">
        <v>39</v>
      </c>
      <c r="E317" s="10"/>
      <c r="F317" s="11">
        <v>1223091</v>
      </c>
      <c r="G317" s="8">
        <f>100*(F317/F318)</f>
        <v>0.44934011818514585</v>
      </c>
      <c r="H317" s="14">
        <f t="shared" ref="H317:H318" si="79">100*(F317/43978456279)</f>
        <v>2.7811139896332239E-3</v>
      </c>
    </row>
    <row r="318" spans="1:8" ht="23.25" thickBot="1" x14ac:dyDescent="0.3">
      <c r="A318" s="19" t="s">
        <v>14</v>
      </c>
      <c r="B318" s="20"/>
      <c r="C318" s="20"/>
      <c r="D318" s="20"/>
      <c r="E318" s="21"/>
      <c r="F318" s="11">
        <f>SUM(F310:F317)</f>
        <v>272197151</v>
      </c>
      <c r="G318" s="8">
        <f>SUM(G310:G317)</f>
        <v>100</v>
      </c>
      <c r="H318" s="14">
        <f t="shared" si="79"/>
        <v>0.61893293678426797</v>
      </c>
    </row>
    <row r="319" spans="1:8" ht="26.25" thickBot="1" x14ac:dyDescent="0.3">
      <c r="A319" s="35" t="s">
        <v>91</v>
      </c>
      <c r="B319" s="36"/>
      <c r="C319" s="36"/>
      <c r="D319" s="36"/>
      <c r="E319" s="37"/>
      <c r="F319" s="38" t="s">
        <v>4</v>
      </c>
      <c r="G319" s="30" t="s">
        <v>5</v>
      </c>
      <c r="H319" s="41" t="s">
        <v>6</v>
      </c>
    </row>
    <row r="320" spans="1:8" ht="23.25" thickBot="1" x14ac:dyDescent="0.3">
      <c r="A320" s="2" t="s">
        <v>7</v>
      </c>
      <c r="B320" s="3" t="s">
        <v>206</v>
      </c>
      <c r="C320" s="3" t="s">
        <v>8</v>
      </c>
      <c r="D320" s="3" t="s">
        <v>9</v>
      </c>
      <c r="E320" s="4" t="s">
        <v>10</v>
      </c>
      <c r="F320" s="39"/>
      <c r="G320" s="29"/>
      <c r="H320" s="42"/>
    </row>
    <row r="321" spans="1:8" ht="21" x14ac:dyDescent="0.25">
      <c r="A321" s="13">
        <v>3112</v>
      </c>
      <c r="B321" s="5" t="s">
        <v>49</v>
      </c>
      <c r="C321" s="9" t="s">
        <v>12</v>
      </c>
      <c r="D321" s="9" t="s">
        <v>39</v>
      </c>
      <c r="E321" s="6"/>
      <c r="F321" s="7">
        <v>70239579</v>
      </c>
      <c r="G321" s="8">
        <f>100*(F321/F326)</f>
        <v>25.817462623246502</v>
      </c>
      <c r="H321" s="14">
        <f t="shared" ref="H321:H326" si="80">100*(F321/43978456279)</f>
        <v>0.15971360739540069</v>
      </c>
    </row>
    <row r="322" spans="1:8" ht="21" x14ac:dyDescent="0.25">
      <c r="A322" s="13">
        <v>311220</v>
      </c>
      <c r="B322" s="5" t="s">
        <v>49</v>
      </c>
      <c r="C322" s="5" t="s">
        <v>12</v>
      </c>
      <c r="D322" s="9" t="s">
        <v>39</v>
      </c>
      <c r="E322" s="6"/>
      <c r="F322" s="11">
        <v>9872107</v>
      </c>
      <c r="G322" s="8">
        <f>100*(F322/F326)</f>
        <v>3.6286201756019945</v>
      </c>
      <c r="H322" s="14">
        <f t="shared" si="80"/>
        <v>2.2447597836020444E-2</v>
      </c>
    </row>
    <row r="323" spans="1:8" ht="21" x14ac:dyDescent="0.25">
      <c r="A323" s="13">
        <v>312</v>
      </c>
      <c r="B323" s="5" t="s">
        <v>49</v>
      </c>
      <c r="C323" s="5" t="s">
        <v>35</v>
      </c>
      <c r="D323" s="9"/>
      <c r="E323" s="6"/>
      <c r="F323" s="11">
        <v>16184896</v>
      </c>
      <c r="G323" s="8">
        <f>100*(F323/F326)</f>
        <v>5.9489671420315862</v>
      </c>
      <c r="H323" s="14">
        <f t="shared" si="80"/>
        <v>3.6801873847783044E-2</v>
      </c>
    </row>
    <row r="324" spans="1:8" ht="21" x14ac:dyDescent="0.25">
      <c r="A324" s="13">
        <v>611220</v>
      </c>
      <c r="B324" s="17" t="s">
        <v>52</v>
      </c>
      <c r="C324" s="5" t="s">
        <v>12</v>
      </c>
      <c r="D324" s="9" t="s">
        <v>39</v>
      </c>
      <c r="E324" s="6"/>
      <c r="F324" s="11">
        <v>174292352</v>
      </c>
      <c r="G324" s="8">
        <f>100*(F324/F326)</f>
        <v>64.063400540565922</v>
      </c>
      <c r="H324" s="14">
        <f t="shared" si="80"/>
        <v>0.39631302857537032</v>
      </c>
    </row>
    <row r="325" spans="1:8" ht="21.75" thickBot="1" x14ac:dyDescent="0.3">
      <c r="A325" s="13">
        <v>712</v>
      </c>
      <c r="B325" s="5" t="s">
        <v>34</v>
      </c>
      <c r="C325" s="5" t="s">
        <v>35</v>
      </c>
      <c r="D325" s="9"/>
      <c r="E325" s="6"/>
      <c r="F325" s="11">
        <v>1473352</v>
      </c>
      <c r="G325" s="8">
        <f>100*(F325/F326)</f>
        <v>0.54154951855399758</v>
      </c>
      <c r="H325" s="14">
        <f t="shared" si="80"/>
        <v>3.3501676153729282E-3</v>
      </c>
    </row>
    <row r="326" spans="1:8" ht="23.25" thickBot="1" x14ac:dyDescent="0.3">
      <c r="A326" s="19" t="s">
        <v>14</v>
      </c>
      <c r="B326" s="20"/>
      <c r="C326" s="20"/>
      <c r="D326" s="20"/>
      <c r="E326" s="21"/>
      <c r="F326" s="11">
        <f>SUM(F321:F325)</f>
        <v>272062286</v>
      </c>
      <c r="G326" s="8">
        <f>SUM(G321:G325)</f>
        <v>100</v>
      </c>
      <c r="H326" s="14">
        <f t="shared" si="80"/>
        <v>0.6186262752699474</v>
      </c>
    </row>
    <row r="327" spans="1:8" ht="26.25" thickBot="1" x14ac:dyDescent="0.3">
      <c r="A327" s="49" t="s">
        <v>92</v>
      </c>
      <c r="B327" s="50"/>
      <c r="C327" s="50"/>
      <c r="D327" s="50"/>
      <c r="E327" s="51"/>
      <c r="F327" s="38" t="s">
        <v>4</v>
      </c>
      <c r="G327" s="30" t="s">
        <v>5</v>
      </c>
      <c r="H327" s="41" t="s">
        <v>6</v>
      </c>
    </row>
    <row r="328" spans="1:8" ht="23.25" thickBot="1" x14ac:dyDescent="0.3">
      <c r="A328" s="2" t="s">
        <v>7</v>
      </c>
      <c r="B328" s="3" t="s">
        <v>206</v>
      </c>
      <c r="C328" s="3" t="s">
        <v>8</v>
      </c>
      <c r="D328" s="3" t="s">
        <v>9</v>
      </c>
      <c r="E328" s="4" t="s">
        <v>10</v>
      </c>
      <c r="F328" s="39"/>
      <c r="G328" s="29"/>
      <c r="H328" s="42"/>
    </row>
    <row r="329" spans="1:8" ht="21" x14ac:dyDescent="0.25">
      <c r="A329" s="13">
        <v>1111</v>
      </c>
      <c r="B329" s="5" t="s">
        <v>11</v>
      </c>
      <c r="C329" s="5" t="s">
        <v>12</v>
      </c>
      <c r="D329" s="5" t="s">
        <v>13</v>
      </c>
      <c r="E329" s="6"/>
      <c r="F329" s="7">
        <v>23866636</v>
      </c>
      <c r="G329" s="8">
        <f>100*(F329/F333)</f>
        <v>9.3771158822889706</v>
      </c>
      <c r="H329" s="14">
        <f>100*(F329/43978456279)</f>
        <v>5.4268926241043326E-2</v>
      </c>
    </row>
    <row r="330" spans="1:8" ht="21" x14ac:dyDescent="0.25">
      <c r="A330" s="13">
        <v>111210</v>
      </c>
      <c r="B330" s="9" t="s">
        <v>11</v>
      </c>
      <c r="C330" s="5" t="s">
        <v>12</v>
      </c>
      <c r="D330" s="9" t="s">
        <v>39</v>
      </c>
      <c r="E330" s="6"/>
      <c r="F330" s="11">
        <v>27019940.5</v>
      </c>
      <c r="G330" s="8">
        <f>100*(F330/F333)</f>
        <v>10.616037936852642</v>
      </c>
      <c r="H330" s="14">
        <f t="shared" ref="H330" si="81">100*(F330/43978456279)</f>
        <v>6.143903807942936E-2</v>
      </c>
    </row>
    <row r="331" spans="1:8" ht="21" x14ac:dyDescent="0.25">
      <c r="A331" s="13">
        <v>113101</v>
      </c>
      <c r="B331" s="5" t="s">
        <v>11</v>
      </c>
      <c r="C331" s="9" t="s">
        <v>16</v>
      </c>
      <c r="D331" s="5" t="s">
        <v>13</v>
      </c>
      <c r="E331" s="10" t="s">
        <v>17</v>
      </c>
      <c r="F331" s="7">
        <v>199089287</v>
      </c>
      <c r="G331" s="8">
        <f>100*(F331/F333)</f>
        <v>78.221468460041336</v>
      </c>
      <c r="H331" s="14">
        <f>100*(F331/43978456279)</f>
        <v>0.45269730646518042</v>
      </c>
    </row>
    <row r="332" spans="1:8" ht="21.75" thickBot="1" x14ac:dyDescent="0.3">
      <c r="A332" s="13">
        <v>113201</v>
      </c>
      <c r="B332" s="5" t="s">
        <v>11</v>
      </c>
      <c r="C332" s="9" t="s">
        <v>16</v>
      </c>
      <c r="D332" s="9" t="s">
        <v>39</v>
      </c>
      <c r="E332" s="10" t="s">
        <v>17</v>
      </c>
      <c r="F332" s="11">
        <f>3256234.5+1287909</f>
        <v>4544143.5</v>
      </c>
      <c r="G332" s="8">
        <f>100*(F332/F333)</f>
        <v>1.7853777208170516</v>
      </c>
      <c r="H332" s="14">
        <f t="shared" ref="H332:H333" si="82">100*(F332/43978456279)</f>
        <v>1.0332658043228903E-2</v>
      </c>
    </row>
    <row r="333" spans="1:8" ht="23.25" thickBot="1" x14ac:dyDescent="0.3">
      <c r="A333" s="19" t="s">
        <v>14</v>
      </c>
      <c r="B333" s="20"/>
      <c r="C333" s="20"/>
      <c r="D333" s="20"/>
      <c r="E333" s="21"/>
      <c r="F333" s="11">
        <f>SUM(F329:F332)</f>
        <v>254520007</v>
      </c>
      <c r="G333" s="8">
        <f>SUM(G329:G332)</f>
        <v>100</v>
      </c>
      <c r="H333" s="14">
        <f t="shared" si="82"/>
        <v>0.57873792882888198</v>
      </c>
    </row>
    <row r="334" spans="1:8" ht="26.25" thickBot="1" x14ac:dyDescent="0.3">
      <c r="A334" s="49" t="s">
        <v>93</v>
      </c>
      <c r="B334" s="50"/>
      <c r="C334" s="50"/>
      <c r="D334" s="50"/>
      <c r="E334" s="51"/>
      <c r="F334" s="38" t="s">
        <v>4</v>
      </c>
      <c r="G334" s="30" t="s">
        <v>5</v>
      </c>
      <c r="H334" s="41" t="s">
        <v>6</v>
      </c>
    </row>
    <row r="335" spans="1:8" ht="23.25" thickBot="1" x14ac:dyDescent="0.3">
      <c r="A335" s="2" t="s">
        <v>7</v>
      </c>
      <c r="B335" s="3" t="s">
        <v>206</v>
      </c>
      <c r="C335" s="3" t="s">
        <v>8</v>
      </c>
      <c r="D335" s="3" t="s">
        <v>9</v>
      </c>
      <c r="E335" s="4" t="s">
        <v>10</v>
      </c>
      <c r="F335" s="39"/>
      <c r="G335" s="29"/>
      <c r="H335" s="42"/>
    </row>
    <row r="336" spans="1:8" ht="21" x14ac:dyDescent="0.25">
      <c r="A336" s="13">
        <v>411210</v>
      </c>
      <c r="B336" s="5" t="s">
        <v>21</v>
      </c>
      <c r="C336" s="5" t="s">
        <v>12</v>
      </c>
      <c r="D336" s="9" t="s">
        <v>39</v>
      </c>
      <c r="E336" s="6"/>
      <c r="F336" s="7">
        <v>14224176</v>
      </c>
      <c r="G336" s="8">
        <f>100*(F336/F340)</f>
        <v>5.8937112736654242</v>
      </c>
      <c r="H336" s="14">
        <f>100*(F336/43978456279)</f>
        <v>3.2343509080358823E-2</v>
      </c>
    </row>
    <row r="337" spans="1:8" ht="21" x14ac:dyDescent="0.25">
      <c r="A337" s="13">
        <v>411220</v>
      </c>
      <c r="B337" s="5" t="s">
        <v>21</v>
      </c>
      <c r="C337" s="5" t="s">
        <v>12</v>
      </c>
      <c r="D337" s="9" t="s">
        <v>39</v>
      </c>
      <c r="E337" s="6"/>
      <c r="F337" s="11">
        <v>180184186.5</v>
      </c>
      <c r="G337" s="8">
        <f>100*(F337/F340)</f>
        <v>74.658354291403825</v>
      </c>
      <c r="H337" s="14">
        <f t="shared" ref="H337" si="83">100*(F337/43978456279)</f>
        <v>0.40971012114865685</v>
      </c>
    </row>
    <row r="338" spans="1:8" ht="21" x14ac:dyDescent="0.25">
      <c r="A338" s="13">
        <v>412010</v>
      </c>
      <c r="B338" s="5" t="s">
        <v>21</v>
      </c>
      <c r="C338" s="9" t="s">
        <v>35</v>
      </c>
      <c r="D338" s="9"/>
      <c r="E338" s="10"/>
      <c r="F338" s="7">
        <v>28135814</v>
      </c>
      <c r="G338" s="8">
        <f>100*(F338/F340)</f>
        <v>11.657924098067507</v>
      </c>
      <c r="H338" s="14">
        <f>100*(F338/43978456279)</f>
        <v>6.3976356563099815E-2</v>
      </c>
    </row>
    <row r="339" spans="1:8" ht="21.75" thickBot="1" x14ac:dyDescent="0.3">
      <c r="A339" s="13">
        <v>413201</v>
      </c>
      <c r="B339" s="5" t="s">
        <v>21</v>
      </c>
      <c r="C339" s="9" t="s">
        <v>16</v>
      </c>
      <c r="D339" s="9" t="s">
        <v>39</v>
      </c>
      <c r="E339" s="10" t="s">
        <v>17</v>
      </c>
      <c r="F339" s="11">
        <v>18800798.5</v>
      </c>
      <c r="G339" s="8">
        <f>100*(F339/F340)</f>
        <v>7.7900103368632383</v>
      </c>
      <c r="H339" s="14">
        <f t="shared" ref="H339:H340" si="84">100*(F339/43978456279)</f>
        <v>4.2750019192868992E-2</v>
      </c>
    </row>
    <row r="340" spans="1:8" ht="23.25" thickBot="1" x14ac:dyDescent="0.3">
      <c r="A340" s="19" t="s">
        <v>14</v>
      </c>
      <c r="B340" s="20"/>
      <c r="C340" s="20"/>
      <c r="D340" s="20"/>
      <c r="E340" s="21"/>
      <c r="F340" s="11">
        <f>SUM(F336:F339)</f>
        <v>241344975</v>
      </c>
      <c r="G340" s="8">
        <f>SUM(G336:G339)</f>
        <v>100</v>
      </c>
      <c r="H340" s="14">
        <f t="shared" si="84"/>
        <v>0.54878000598498444</v>
      </c>
    </row>
    <row r="341" spans="1:8" ht="26.25" thickBot="1" x14ac:dyDescent="0.75">
      <c r="A341" s="25" t="s">
        <v>94</v>
      </c>
      <c r="B341" s="26"/>
      <c r="C341" s="26"/>
      <c r="D341" s="26"/>
      <c r="E341" s="27"/>
      <c r="F341" s="28" t="s">
        <v>4</v>
      </c>
      <c r="G341" s="30" t="s">
        <v>5</v>
      </c>
      <c r="H341" s="41" t="s">
        <v>6</v>
      </c>
    </row>
    <row r="342" spans="1:8" ht="23.25" thickBot="1" x14ac:dyDescent="0.3">
      <c r="A342" s="2" t="s">
        <v>7</v>
      </c>
      <c r="B342" s="3" t="s">
        <v>206</v>
      </c>
      <c r="C342" s="3" t="s">
        <v>8</v>
      </c>
      <c r="D342" s="3" t="s">
        <v>9</v>
      </c>
      <c r="E342" s="4" t="s">
        <v>10</v>
      </c>
      <c r="F342" s="29"/>
      <c r="G342" s="29"/>
      <c r="H342" s="42"/>
    </row>
    <row r="343" spans="1:8" ht="21.75" thickBot="1" x14ac:dyDescent="0.3">
      <c r="A343" s="13">
        <v>311210</v>
      </c>
      <c r="B343" s="5" t="s">
        <v>49</v>
      </c>
      <c r="C343" s="5" t="s">
        <v>12</v>
      </c>
      <c r="D343" s="9" t="s">
        <v>39</v>
      </c>
      <c r="E343" s="6"/>
      <c r="F343" s="7">
        <v>222855234</v>
      </c>
      <c r="G343" s="8">
        <f>100*(F343/F344)</f>
        <v>100</v>
      </c>
      <c r="H343" s="14">
        <f>100*(F343/43978456279)</f>
        <v>0.50673728196870527</v>
      </c>
    </row>
    <row r="344" spans="1:8" ht="23.25" thickBot="1" x14ac:dyDescent="0.3">
      <c r="A344" s="19" t="s">
        <v>14</v>
      </c>
      <c r="B344" s="20"/>
      <c r="C344" s="20"/>
      <c r="D344" s="20"/>
      <c r="E344" s="21"/>
      <c r="F344" s="11">
        <f>SUM(F342:F343)</f>
        <v>222855234</v>
      </c>
      <c r="G344" s="8">
        <v>100</v>
      </c>
      <c r="H344" s="14">
        <f t="shared" ref="H344" si="85">100*(F344/43978456279)</f>
        <v>0.50673728196870527</v>
      </c>
    </row>
    <row r="345" spans="1:8" ht="26.25" thickBot="1" x14ac:dyDescent="0.3">
      <c r="A345" s="49" t="s">
        <v>95</v>
      </c>
      <c r="B345" s="50"/>
      <c r="C345" s="50"/>
      <c r="D345" s="50"/>
      <c r="E345" s="51"/>
      <c r="F345" s="38" t="s">
        <v>4</v>
      </c>
      <c r="G345" s="30" t="s">
        <v>5</v>
      </c>
      <c r="H345" s="41" t="s">
        <v>6</v>
      </c>
    </row>
    <row r="346" spans="1:8" ht="23.25" thickBot="1" x14ac:dyDescent="0.3">
      <c r="A346" s="2" t="s">
        <v>7</v>
      </c>
      <c r="B346" s="3" t="s">
        <v>206</v>
      </c>
      <c r="C346" s="3" t="s">
        <v>8</v>
      </c>
      <c r="D346" s="3" t="s">
        <v>9</v>
      </c>
      <c r="E346" s="4" t="s">
        <v>10</v>
      </c>
      <c r="F346" s="39"/>
      <c r="G346" s="29"/>
      <c r="H346" s="42"/>
    </row>
    <row r="347" spans="1:8" ht="21" x14ac:dyDescent="0.25">
      <c r="A347" s="13">
        <v>1111</v>
      </c>
      <c r="B347" s="5" t="s">
        <v>11</v>
      </c>
      <c r="C347" s="5" t="s">
        <v>12</v>
      </c>
      <c r="D347" s="5" t="s">
        <v>13</v>
      </c>
      <c r="E347" s="6"/>
      <c r="F347" s="7">
        <v>6727360</v>
      </c>
      <c r="G347" s="8">
        <f>100*(F347/F350)</f>
        <v>3.3675835681688784</v>
      </c>
      <c r="H347" s="14">
        <f>100*(F347/43978456279)</f>
        <v>1.5296944388683235E-2</v>
      </c>
    </row>
    <row r="348" spans="1:8" ht="21" x14ac:dyDescent="0.25">
      <c r="A348" s="13">
        <v>111210</v>
      </c>
      <c r="B348" s="9" t="s">
        <v>11</v>
      </c>
      <c r="C348" s="5" t="s">
        <v>12</v>
      </c>
      <c r="D348" s="9" t="s">
        <v>39</v>
      </c>
      <c r="E348" s="6"/>
      <c r="F348" s="11">
        <v>168537</v>
      </c>
      <c r="G348" s="8">
        <f>100*(F348/F350)</f>
        <v>8.4366294033391756E-2</v>
      </c>
      <c r="H348" s="14">
        <f>100*(F348/43978456279)</f>
        <v>3.8322627545359642E-4</v>
      </c>
    </row>
    <row r="349" spans="1:8" ht="21.75" thickBot="1" x14ac:dyDescent="0.3">
      <c r="A349" s="13">
        <v>113101</v>
      </c>
      <c r="B349" s="5" t="s">
        <v>11</v>
      </c>
      <c r="C349" s="9" t="s">
        <v>16</v>
      </c>
      <c r="D349" s="5" t="s">
        <v>13</v>
      </c>
      <c r="E349" s="10" t="s">
        <v>17</v>
      </c>
      <c r="F349" s="11">
        <v>192872271</v>
      </c>
      <c r="G349" s="8">
        <f>100*(F349/F350)</f>
        <v>96.54805013779773</v>
      </c>
      <c r="H349" s="14">
        <f>100*(F349/43978456279)</f>
        <v>0.43856080299048095</v>
      </c>
    </row>
    <row r="350" spans="1:8" ht="23.25" thickBot="1" x14ac:dyDescent="0.3">
      <c r="A350" s="19" t="s">
        <v>14</v>
      </c>
      <c r="B350" s="20"/>
      <c r="C350" s="20"/>
      <c r="D350" s="20"/>
      <c r="E350" s="21"/>
      <c r="F350" s="11">
        <f>SUM(F347:F349)</f>
        <v>199768168</v>
      </c>
      <c r="G350" s="8">
        <v>100</v>
      </c>
      <c r="H350" s="14">
        <f>100*(F350/43978456279)</f>
        <v>0.4542409736546178</v>
      </c>
    </row>
    <row r="351" spans="1:8" ht="26.25" thickBot="1" x14ac:dyDescent="0.3">
      <c r="A351" s="49" t="s">
        <v>96</v>
      </c>
      <c r="B351" s="50"/>
      <c r="C351" s="50"/>
      <c r="D351" s="50"/>
      <c r="E351" s="51"/>
      <c r="F351" s="38" t="s">
        <v>4</v>
      </c>
      <c r="G351" s="30" t="s">
        <v>5</v>
      </c>
      <c r="H351" s="41" t="s">
        <v>6</v>
      </c>
    </row>
    <row r="352" spans="1:8" ht="23.25" thickBot="1" x14ac:dyDescent="0.3">
      <c r="A352" s="2" t="s">
        <v>7</v>
      </c>
      <c r="B352" s="3" t="s">
        <v>206</v>
      </c>
      <c r="C352" s="3" t="s">
        <v>8</v>
      </c>
      <c r="D352" s="3" t="s">
        <v>9</v>
      </c>
      <c r="E352" s="4" t="s">
        <v>10</v>
      </c>
      <c r="F352" s="39"/>
      <c r="G352" s="29"/>
      <c r="H352" s="42"/>
    </row>
    <row r="353" spans="1:8" ht="21" x14ac:dyDescent="0.25">
      <c r="A353" s="13">
        <v>311210</v>
      </c>
      <c r="B353" s="5" t="s">
        <v>49</v>
      </c>
      <c r="C353" s="5" t="s">
        <v>12</v>
      </c>
      <c r="D353" s="9" t="s">
        <v>39</v>
      </c>
      <c r="E353" s="6"/>
      <c r="F353" s="7">
        <v>9561465</v>
      </c>
      <c r="G353" s="8">
        <f>100*(F353/F356)</f>
        <v>4.8562108614648931</v>
      </c>
      <c r="H353" s="14">
        <f>100*(F353/43978456279)</f>
        <v>2.174124744020554E-2</v>
      </c>
    </row>
    <row r="354" spans="1:8" ht="21" x14ac:dyDescent="0.25">
      <c r="A354" s="13">
        <v>411210</v>
      </c>
      <c r="B354" s="5" t="s">
        <v>21</v>
      </c>
      <c r="C354" s="5" t="s">
        <v>12</v>
      </c>
      <c r="D354" s="9" t="s">
        <v>39</v>
      </c>
      <c r="E354" s="6"/>
      <c r="F354" s="11">
        <v>11023327</v>
      </c>
      <c r="G354" s="8">
        <f>100*(F354/F356)</f>
        <v>5.5986818240593061</v>
      </c>
      <c r="H354" s="14">
        <f>100*(F354/43978456279)</f>
        <v>2.5065288626930981E-2</v>
      </c>
    </row>
    <row r="355" spans="1:8" ht="21.75" thickBot="1" x14ac:dyDescent="0.3">
      <c r="A355" s="13">
        <v>411220</v>
      </c>
      <c r="B355" s="5" t="s">
        <v>21</v>
      </c>
      <c r="C355" s="5" t="s">
        <v>12</v>
      </c>
      <c r="D355" s="9" t="s">
        <v>39</v>
      </c>
      <c r="E355" s="6"/>
      <c r="F355" s="11">
        <v>176306679</v>
      </c>
      <c r="G355" s="8">
        <f>100*(F355/F356)</f>
        <v>89.5451073144758</v>
      </c>
      <c r="H355" s="14">
        <f>100*(F355/43978456279)</f>
        <v>0.40089328711655481</v>
      </c>
    </row>
    <row r="356" spans="1:8" ht="23.25" thickBot="1" x14ac:dyDescent="0.3">
      <c r="A356" s="19" t="s">
        <v>14</v>
      </c>
      <c r="B356" s="20"/>
      <c r="C356" s="20"/>
      <c r="D356" s="20"/>
      <c r="E356" s="21"/>
      <c r="F356" s="11">
        <f>SUM(F353:F355)</f>
        <v>196891471</v>
      </c>
      <c r="G356" s="8">
        <v>100</v>
      </c>
      <c r="H356" s="14">
        <f>100*(F356/43978456279)</f>
        <v>0.44769982318369139</v>
      </c>
    </row>
    <row r="357" spans="1:8" ht="26.25" thickBot="1" x14ac:dyDescent="0.3">
      <c r="A357" s="35" t="s">
        <v>97</v>
      </c>
      <c r="B357" s="36"/>
      <c r="C357" s="36"/>
      <c r="D357" s="36"/>
      <c r="E357" s="37"/>
      <c r="F357" s="38" t="s">
        <v>4</v>
      </c>
      <c r="G357" s="30" t="s">
        <v>5</v>
      </c>
      <c r="H357" s="41" t="s">
        <v>6</v>
      </c>
    </row>
    <row r="358" spans="1:8" ht="23.25" thickBot="1" x14ac:dyDescent="0.3">
      <c r="A358" s="2" t="s">
        <v>7</v>
      </c>
      <c r="B358" s="3" t="s">
        <v>206</v>
      </c>
      <c r="C358" s="3" t="s">
        <v>8</v>
      </c>
      <c r="D358" s="3" t="s">
        <v>9</v>
      </c>
      <c r="E358" s="4" t="s">
        <v>10</v>
      </c>
      <c r="F358" s="39"/>
      <c r="G358" s="29"/>
      <c r="H358" s="42"/>
    </row>
    <row r="359" spans="1:8" ht="21" x14ac:dyDescent="0.25">
      <c r="A359" s="13">
        <v>212010</v>
      </c>
      <c r="B359" s="5" t="s">
        <v>48</v>
      </c>
      <c r="C359" s="5" t="s">
        <v>35</v>
      </c>
      <c r="D359" s="9"/>
      <c r="E359" s="6"/>
      <c r="F359" s="7">
        <v>97842665</v>
      </c>
      <c r="G359" s="8">
        <f>100*(F359/F365)</f>
        <v>52.148925172184171</v>
      </c>
      <c r="H359" s="14">
        <f t="shared" ref="H359:H365" si="86">100*(F359/43978456279)</f>
        <v>0.22247862539622726</v>
      </c>
    </row>
    <row r="360" spans="1:8" ht="21" x14ac:dyDescent="0.25">
      <c r="A360" s="13">
        <v>212020</v>
      </c>
      <c r="B360" s="5" t="s">
        <v>48</v>
      </c>
      <c r="C360" s="5" t="s">
        <v>35</v>
      </c>
      <c r="D360" s="9"/>
      <c r="E360" s="6"/>
      <c r="F360" s="11">
        <v>2157527</v>
      </c>
      <c r="G360" s="8">
        <f>100*(F360/F365)</f>
        <v>1.1499350930390846</v>
      </c>
      <c r="H360" s="14">
        <f t="shared" si="86"/>
        <v>4.9058725170174587E-3</v>
      </c>
    </row>
    <row r="361" spans="1:8" ht="21" x14ac:dyDescent="0.25">
      <c r="A361" s="13">
        <v>311210</v>
      </c>
      <c r="B361" s="5" t="s">
        <v>49</v>
      </c>
      <c r="C361" s="5" t="s">
        <v>12</v>
      </c>
      <c r="D361" s="9" t="s">
        <v>39</v>
      </c>
      <c r="E361" s="6"/>
      <c r="F361" s="11">
        <v>1693632.5</v>
      </c>
      <c r="G361" s="8">
        <f>100*(F361/F365)</f>
        <v>0.90268508642604128</v>
      </c>
      <c r="H361" s="14">
        <f t="shared" si="86"/>
        <v>3.8510503626038384E-3</v>
      </c>
    </row>
    <row r="362" spans="1:8" ht="21" x14ac:dyDescent="0.25">
      <c r="A362" s="13">
        <v>311220</v>
      </c>
      <c r="B362" s="5" t="s">
        <v>49</v>
      </c>
      <c r="C362" s="5" t="s">
        <v>12</v>
      </c>
      <c r="D362" s="9" t="s">
        <v>39</v>
      </c>
      <c r="E362" s="6"/>
      <c r="F362" s="11">
        <v>14362403</v>
      </c>
      <c r="G362" s="8">
        <f>100*(F362/F365)</f>
        <v>7.6549824081320095</v>
      </c>
      <c r="H362" s="14">
        <f t="shared" si="86"/>
        <v>3.2657815246821528E-2</v>
      </c>
    </row>
    <row r="363" spans="1:8" ht="21" x14ac:dyDescent="0.25">
      <c r="A363" s="13">
        <v>312010</v>
      </c>
      <c r="B363" s="5" t="s">
        <v>49</v>
      </c>
      <c r="C363" s="5" t="s">
        <v>35</v>
      </c>
      <c r="D363" s="9"/>
      <c r="E363" s="6"/>
      <c r="F363" s="11">
        <v>44422697</v>
      </c>
      <c r="G363" s="8">
        <f>100*(F363/F365)</f>
        <v>23.676745740721699</v>
      </c>
      <c r="H363" s="14">
        <f t="shared" si="86"/>
        <v>0.10101013259351745</v>
      </c>
    </row>
    <row r="364" spans="1:8" ht="21.75" thickBot="1" x14ac:dyDescent="0.3">
      <c r="A364" s="13">
        <v>312020</v>
      </c>
      <c r="B364" s="5" t="s">
        <v>49</v>
      </c>
      <c r="C364" s="5" t="s">
        <v>35</v>
      </c>
      <c r="D364" s="9"/>
      <c r="E364" s="6"/>
      <c r="F364" s="11">
        <v>27142708.5</v>
      </c>
      <c r="G364" s="8">
        <f>100*(F364/F365)</f>
        <v>14.466726499496996</v>
      </c>
      <c r="H364" s="14">
        <f t="shared" si="86"/>
        <v>6.1718192943850149E-2</v>
      </c>
    </row>
    <row r="365" spans="1:8" ht="23.25" thickBot="1" x14ac:dyDescent="0.3">
      <c r="A365" s="19" t="s">
        <v>14</v>
      </c>
      <c r="B365" s="20"/>
      <c r="C365" s="20"/>
      <c r="D365" s="20"/>
      <c r="E365" s="21"/>
      <c r="F365" s="11">
        <f>SUM(F359:F364)</f>
        <v>187621633</v>
      </c>
      <c r="G365" s="8">
        <f>SUM(G359:G364)</f>
        <v>100</v>
      </c>
      <c r="H365" s="14">
        <f t="shared" si="86"/>
        <v>0.42662168906003772</v>
      </c>
    </row>
    <row r="366" spans="1:8" ht="26.25" thickBot="1" x14ac:dyDescent="0.3">
      <c r="A366" s="35" t="s">
        <v>98</v>
      </c>
      <c r="B366" s="36"/>
      <c r="C366" s="36"/>
      <c r="D366" s="36"/>
      <c r="E366" s="37"/>
      <c r="F366" s="38" t="s">
        <v>4</v>
      </c>
      <c r="G366" s="30" t="s">
        <v>5</v>
      </c>
      <c r="H366" s="41" t="s">
        <v>6</v>
      </c>
    </row>
    <row r="367" spans="1:8" ht="23.25" thickBot="1" x14ac:dyDescent="0.3">
      <c r="A367" s="2" t="s">
        <v>7</v>
      </c>
      <c r="B367" s="3" t="s">
        <v>206</v>
      </c>
      <c r="C367" s="3" t="s">
        <v>8</v>
      </c>
      <c r="D367" s="3" t="s">
        <v>9</v>
      </c>
      <c r="E367" s="4" t="s">
        <v>10</v>
      </c>
      <c r="F367" s="39"/>
      <c r="G367" s="29"/>
      <c r="H367" s="42"/>
    </row>
    <row r="368" spans="1:8" ht="21" x14ac:dyDescent="0.25">
      <c r="A368" s="13">
        <v>111210</v>
      </c>
      <c r="B368" s="9" t="s">
        <v>11</v>
      </c>
      <c r="C368" s="5" t="s">
        <v>12</v>
      </c>
      <c r="D368" s="9" t="s">
        <v>39</v>
      </c>
      <c r="E368" s="6"/>
      <c r="F368" s="7">
        <v>23791183</v>
      </c>
      <c r="G368" s="8">
        <f>100*(F368/F372)</f>
        <v>12.748056457439722</v>
      </c>
      <c r="H368" s="14">
        <f>100*(F368/43978456279)</f>
        <v>5.4097358145243593E-2</v>
      </c>
    </row>
    <row r="369" spans="1:8" ht="21" x14ac:dyDescent="0.25">
      <c r="A369" s="13">
        <v>112010</v>
      </c>
      <c r="B369" s="9" t="s">
        <v>11</v>
      </c>
      <c r="C369" s="5" t="s">
        <v>35</v>
      </c>
      <c r="D369" s="9"/>
      <c r="E369" s="6"/>
      <c r="F369" s="11">
        <v>153267789</v>
      </c>
      <c r="G369" s="8">
        <f>100*(F369/F372)</f>
        <v>82.12565248558505</v>
      </c>
      <c r="H369" s="14">
        <f t="shared" ref="H369" si="87">100*(F369/43978456279)</f>
        <v>0.34850652334785648</v>
      </c>
    </row>
    <row r="370" spans="1:8" ht="21" x14ac:dyDescent="0.25">
      <c r="A370" s="13">
        <v>313202</v>
      </c>
      <c r="B370" s="5" t="s">
        <v>49</v>
      </c>
      <c r="C370" s="5" t="s">
        <v>16</v>
      </c>
      <c r="D370" s="9" t="s">
        <v>39</v>
      </c>
      <c r="E370" s="6" t="s">
        <v>53</v>
      </c>
      <c r="F370" s="7">
        <v>298018</v>
      </c>
      <c r="G370" s="8">
        <f>100*(F370/F372)</f>
        <v>0.1596873215313955</v>
      </c>
      <c r="H370" s="14">
        <f>100*(F370/43978456279)</f>
        <v>6.776454319118644E-4</v>
      </c>
    </row>
    <row r="371" spans="1:8" ht="21.75" thickBot="1" x14ac:dyDescent="0.3">
      <c r="A371" s="13">
        <v>512020</v>
      </c>
      <c r="B371" s="5" t="s">
        <v>40</v>
      </c>
      <c r="C371" s="5" t="s">
        <v>35</v>
      </c>
      <c r="D371" s="9"/>
      <c r="E371" s="10"/>
      <c r="F371" s="11">
        <v>9268972</v>
      </c>
      <c r="G371" s="8">
        <f>100*(F371/F372)</f>
        <v>4.9666037354438393</v>
      </c>
      <c r="H371" s="14">
        <f t="shared" ref="H371:H372" si="88">100*(F371/43978456279)</f>
        <v>2.1076164977682482E-2</v>
      </c>
    </row>
    <row r="372" spans="1:8" ht="23.25" thickBot="1" x14ac:dyDescent="0.3">
      <c r="A372" s="19" t="s">
        <v>14</v>
      </c>
      <c r="B372" s="20"/>
      <c r="C372" s="20"/>
      <c r="D372" s="20"/>
      <c r="E372" s="21"/>
      <c r="F372" s="11">
        <f>SUM(F368:F371)</f>
        <v>186625962</v>
      </c>
      <c r="G372" s="8">
        <f>SUM(G368:G371)</f>
        <v>100</v>
      </c>
      <c r="H372" s="14">
        <f t="shared" si="88"/>
        <v>0.42435769190269446</v>
      </c>
    </row>
    <row r="373" spans="1:8" ht="26.25" thickBot="1" x14ac:dyDescent="0.3">
      <c r="A373" s="49" t="s">
        <v>99</v>
      </c>
      <c r="B373" s="50"/>
      <c r="C373" s="50"/>
      <c r="D373" s="50"/>
      <c r="E373" s="51"/>
      <c r="F373" s="38" t="s">
        <v>4</v>
      </c>
      <c r="G373" s="30" t="s">
        <v>5</v>
      </c>
      <c r="H373" s="41" t="s">
        <v>6</v>
      </c>
    </row>
    <row r="374" spans="1:8" ht="23.25" thickBot="1" x14ac:dyDescent="0.3">
      <c r="A374" s="2" t="s">
        <v>7</v>
      </c>
      <c r="B374" s="3" t="s">
        <v>206</v>
      </c>
      <c r="C374" s="3" t="s">
        <v>8</v>
      </c>
      <c r="D374" s="3" t="s">
        <v>9</v>
      </c>
      <c r="E374" s="4" t="s">
        <v>10</v>
      </c>
      <c r="F374" s="39"/>
      <c r="G374" s="29"/>
      <c r="H374" s="42"/>
    </row>
    <row r="375" spans="1:8" ht="21" x14ac:dyDescent="0.25">
      <c r="A375" s="13">
        <v>3132</v>
      </c>
      <c r="B375" s="5" t="s">
        <v>49</v>
      </c>
      <c r="C375" s="5" t="s">
        <v>12</v>
      </c>
      <c r="D375" s="9" t="s">
        <v>13</v>
      </c>
      <c r="E375" s="6"/>
      <c r="F375" s="7">
        <v>6333024</v>
      </c>
      <c r="G375" s="8">
        <f>100*(F375/F381)</f>
        <v>3.4145140267251755</v>
      </c>
      <c r="H375" s="14">
        <f>100*(F375/43978456279)</f>
        <v>1.4400287176573909E-2</v>
      </c>
    </row>
    <row r="376" spans="1:8" ht="21" x14ac:dyDescent="0.25">
      <c r="A376" s="13">
        <v>311210</v>
      </c>
      <c r="B376" s="5" t="s">
        <v>49</v>
      </c>
      <c r="C376" s="5" t="s">
        <v>12</v>
      </c>
      <c r="D376" s="9" t="s">
        <v>39</v>
      </c>
      <c r="E376" s="6"/>
      <c r="F376" s="11">
        <f>49785617+1113193</f>
        <v>50898810</v>
      </c>
      <c r="G376" s="8">
        <f>100*(F376/F381)</f>
        <v>27.442608884573882</v>
      </c>
      <c r="H376" s="14">
        <f t="shared" ref="H376" si="89">100*(F376/43978456279)</f>
        <v>0.11573578134961621</v>
      </c>
    </row>
    <row r="377" spans="1:8" ht="21" x14ac:dyDescent="0.25">
      <c r="A377" s="13">
        <v>311220</v>
      </c>
      <c r="B377" s="5" t="s">
        <v>49</v>
      </c>
      <c r="C377" s="5" t="s">
        <v>12</v>
      </c>
      <c r="D377" s="9" t="s">
        <v>39</v>
      </c>
      <c r="E377" s="6"/>
      <c r="F377" s="7">
        <v>123497839</v>
      </c>
      <c r="G377" s="8">
        <f>100*(F377/F381)</f>
        <v>66.585110609994132</v>
      </c>
      <c r="H377" s="14">
        <f>100*(F377/43978456279)</f>
        <v>0.28081440198020552</v>
      </c>
    </row>
    <row r="378" spans="1:8" ht="21" x14ac:dyDescent="0.25">
      <c r="A378" s="13">
        <v>312010</v>
      </c>
      <c r="B378" s="5" t="s">
        <v>49</v>
      </c>
      <c r="C378" s="5" t="s">
        <v>35</v>
      </c>
      <c r="D378" s="9"/>
      <c r="E378" s="6"/>
      <c r="F378" s="11">
        <v>2789948</v>
      </c>
      <c r="G378" s="8">
        <f>100*(F378/F381)</f>
        <v>1.5042287191448904</v>
      </c>
      <c r="H378" s="14">
        <f t="shared" ref="H378" si="90">100*(F378/43978456279)</f>
        <v>6.3438970715582353E-3</v>
      </c>
    </row>
    <row r="379" spans="1:8" ht="21" x14ac:dyDescent="0.25">
      <c r="A379" s="13">
        <v>313202</v>
      </c>
      <c r="B379" s="5" t="s">
        <v>49</v>
      </c>
      <c r="C379" s="5" t="s">
        <v>16</v>
      </c>
      <c r="D379" s="9" t="s">
        <v>39</v>
      </c>
      <c r="E379" s="6" t="s">
        <v>53</v>
      </c>
      <c r="F379" s="7">
        <v>1820222</v>
      </c>
      <c r="G379" s="8">
        <f>100*(F379/F381)</f>
        <v>0.98139112543292939</v>
      </c>
      <c r="H379" s="14">
        <f>100*(F379/43978456279)</f>
        <v>4.1388947089285805E-3</v>
      </c>
    </row>
    <row r="380" spans="1:8" ht="21.75" thickBot="1" x14ac:dyDescent="0.3">
      <c r="A380" s="13">
        <v>511220</v>
      </c>
      <c r="B380" s="5" t="s">
        <v>40</v>
      </c>
      <c r="C380" s="5" t="s">
        <v>12</v>
      </c>
      <c r="D380" s="9" t="s">
        <v>39</v>
      </c>
      <c r="E380" s="10"/>
      <c r="F380" s="11">
        <v>133813</v>
      </c>
      <c r="G380" s="8">
        <f>100*(F380/F381)</f>
        <v>7.2146634128999965E-2</v>
      </c>
      <c r="H380" s="14">
        <f t="shared" ref="H380" si="91">100*(F380/43978456279)</f>
        <v>3.0426943399533693E-4</v>
      </c>
    </row>
    <row r="381" spans="1:8" ht="23.25" thickBot="1" x14ac:dyDescent="0.3">
      <c r="A381" s="19" t="s">
        <v>14</v>
      </c>
      <c r="B381" s="20"/>
      <c r="C381" s="20"/>
      <c r="D381" s="20"/>
      <c r="E381" s="21"/>
      <c r="F381" s="11">
        <f>SUM(F375:F380)</f>
        <v>185473656</v>
      </c>
      <c r="G381" s="8">
        <f>SUM(G373:G380)</f>
        <v>100.00000000000001</v>
      </c>
      <c r="H381" s="14">
        <f>100*(F381/43978456279)</f>
        <v>0.4217375317208778</v>
      </c>
    </row>
    <row r="382" spans="1:8" ht="26.25" thickBot="1" x14ac:dyDescent="0.3">
      <c r="A382" s="49" t="s">
        <v>100</v>
      </c>
      <c r="B382" s="50"/>
      <c r="C382" s="50"/>
      <c r="D382" s="50"/>
      <c r="E382" s="51"/>
      <c r="F382" s="38" t="s">
        <v>4</v>
      </c>
      <c r="G382" s="30" t="s">
        <v>5</v>
      </c>
      <c r="H382" s="41" t="s">
        <v>6</v>
      </c>
    </row>
    <row r="383" spans="1:8" ht="23.25" thickBot="1" x14ac:dyDescent="0.3">
      <c r="A383" s="2" t="s">
        <v>7</v>
      </c>
      <c r="B383" s="3" t="s">
        <v>206</v>
      </c>
      <c r="C383" s="3" t="s">
        <v>8</v>
      </c>
      <c r="D383" s="3" t="s">
        <v>9</v>
      </c>
      <c r="E383" s="4" t="s">
        <v>10</v>
      </c>
      <c r="F383" s="39"/>
      <c r="G383" s="29"/>
      <c r="H383" s="42"/>
    </row>
    <row r="384" spans="1:8" ht="21" x14ac:dyDescent="0.25">
      <c r="A384" s="13">
        <v>4111</v>
      </c>
      <c r="B384" s="5" t="s">
        <v>21</v>
      </c>
      <c r="C384" s="5" t="s">
        <v>12</v>
      </c>
      <c r="D384" s="5" t="s">
        <v>13</v>
      </c>
      <c r="E384" s="6"/>
      <c r="F384" s="7">
        <v>7428753</v>
      </c>
      <c r="G384" s="8">
        <f>100*(F384/F396)</f>
        <v>4.0794020927583752</v>
      </c>
      <c r="H384" s="14">
        <f>100*(F384/43978456279)</f>
        <v>1.689180027800857E-2</v>
      </c>
    </row>
    <row r="385" spans="1:8" ht="21" x14ac:dyDescent="0.25">
      <c r="A385" s="13">
        <v>311210</v>
      </c>
      <c r="B385" s="5" t="s">
        <v>49</v>
      </c>
      <c r="C385" s="5" t="s">
        <v>12</v>
      </c>
      <c r="D385" s="9" t="s">
        <v>39</v>
      </c>
      <c r="E385" s="6"/>
      <c r="F385" s="11">
        <f>30771045+3330326</f>
        <v>34101371</v>
      </c>
      <c r="G385" s="8">
        <f>100*(F385/F396)</f>
        <v>18.726319777132147</v>
      </c>
      <c r="H385" s="14">
        <f t="shared" ref="H385" si="92">100*(F385/43978456279)</f>
        <v>7.7541082351004736E-2</v>
      </c>
    </row>
    <row r="386" spans="1:8" ht="21" x14ac:dyDescent="0.25">
      <c r="A386" s="13">
        <v>713201</v>
      </c>
      <c r="B386" s="5" t="s">
        <v>34</v>
      </c>
      <c r="C386" s="5" t="s">
        <v>12</v>
      </c>
      <c r="D386" s="9" t="s">
        <v>39</v>
      </c>
      <c r="E386" s="10" t="s">
        <v>17</v>
      </c>
      <c r="F386" s="7">
        <v>7457065</v>
      </c>
      <c r="G386" s="8">
        <f>100*(F386/F396)</f>
        <v>4.0949492555258242</v>
      </c>
      <c r="H386" s="14">
        <f>100*(F386/43978456279)</f>
        <v>1.6956177253453976E-2</v>
      </c>
    </row>
    <row r="387" spans="1:8" ht="21" x14ac:dyDescent="0.25">
      <c r="A387" s="13">
        <v>211210</v>
      </c>
      <c r="B387" s="5" t="s">
        <v>48</v>
      </c>
      <c r="C387" s="5" t="s">
        <v>12</v>
      </c>
      <c r="D387" s="9" t="s">
        <v>39</v>
      </c>
      <c r="E387" s="6"/>
      <c r="F387" s="11">
        <v>54225151</v>
      </c>
      <c r="G387" s="8">
        <f>100*(F387/F396)</f>
        <v>29.777029128514421</v>
      </c>
      <c r="H387" s="14">
        <f t="shared" ref="H387" si="93">100*(F387/43978456279)</f>
        <v>0.12329935060929563</v>
      </c>
    </row>
    <row r="388" spans="1:8" ht="21" x14ac:dyDescent="0.25">
      <c r="A388" s="13">
        <v>313201</v>
      </c>
      <c r="B388" s="5" t="s">
        <v>49</v>
      </c>
      <c r="C388" s="9" t="s">
        <v>16</v>
      </c>
      <c r="D388" s="9" t="s">
        <v>39</v>
      </c>
      <c r="E388" s="6" t="s">
        <v>17</v>
      </c>
      <c r="F388" s="7">
        <v>396231</v>
      </c>
      <c r="G388" s="8">
        <f>100*(F388/F396)</f>
        <v>0.21758504699452841</v>
      </c>
      <c r="H388" s="14">
        <f>100*(F388/43978456279)</f>
        <v>9.0096614007163973E-4</v>
      </c>
    </row>
    <row r="389" spans="1:8" ht="21" x14ac:dyDescent="0.25">
      <c r="A389" s="13">
        <v>313202</v>
      </c>
      <c r="B389" s="5" t="s">
        <v>49</v>
      </c>
      <c r="C389" s="5" t="s">
        <v>16</v>
      </c>
      <c r="D389" s="9" t="s">
        <v>39</v>
      </c>
      <c r="E389" s="6" t="s">
        <v>53</v>
      </c>
      <c r="F389" s="11">
        <v>2934095</v>
      </c>
      <c r="G389" s="8">
        <f>100*(F389/F396)</f>
        <v>1.6112197139078233</v>
      </c>
      <c r="H389" s="14">
        <f t="shared" ref="H389" si="94">100*(F389/43978456279)</f>
        <v>6.6716643744520188E-3</v>
      </c>
    </row>
    <row r="390" spans="1:8" ht="21" x14ac:dyDescent="0.25">
      <c r="A390" s="13">
        <v>411220</v>
      </c>
      <c r="B390" s="5" t="s">
        <v>21</v>
      </c>
      <c r="C390" s="5" t="s">
        <v>12</v>
      </c>
      <c r="D390" s="9" t="s">
        <v>39</v>
      </c>
      <c r="E390" s="6"/>
      <c r="F390" s="7">
        <v>1187717</v>
      </c>
      <c r="G390" s="8">
        <f>100*(F390/F396)</f>
        <v>0.65221918340866891</v>
      </c>
      <c r="H390" s="14">
        <f>100*(F390/43978456279)</f>
        <v>2.7006791517762813E-3</v>
      </c>
    </row>
    <row r="391" spans="1:8" ht="21" x14ac:dyDescent="0.25">
      <c r="A391" s="13">
        <v>413201</v>
      </c>
      <c r="B391" s="5" t="s">
        <v>21</v>
      </c>
      <c r="C391" s="5" t="s">
        <v>16</v>
      </c>
      <c r="D391" s="9" t="s">
        <v>39</v>
      </c>
      <c r="E391" s="10" t="s">
        <v>17</v>
      </c>
      <c r="F391" s="11">
        <v>7428753</v>
      </c>
      <c r="G391" s="8">
        <f>100*(F391/F396)</f>
        <v>4.0794020927583752</v>
      </c>
      <c r="H391" s="14">
        <f t="shared" ref="H391:H392" si="95">100*(F391/43978456279)</f>
        <v>1.689180027800857E-2</v>
      </c>
    </row>
    <row r="392" spans="1:8" ht="21" x14ac:dyDescent="0.25">
      <c r="A392" s="13">
        <v>511220</v>
      </c>
      <c r="B392" s="5" t="s">
        <v>40</v>
      </c>
      <c r="C392" s="5" t="s">
        <v>12</v>
      </c>
      <c r="D392" s="9" t="s">
        <v>39</v>
      </c>
      <c r="E392" s="6"/>
      <c r="F392" s="11">
        <v>138551</v>
      </c>
      <c r="G392" s="8">
        <f>100*(F392/F396)</f>
        <v>7.6083461026872967E-2</v>
      </c>
      <c r="H392" s="14">
        <f t="shared" si="95"/>
        <v>3.1504289082142934E-4</v>
      </c>
    </row>
    <row r="393" spans="1:8" ht="21" x14ac:dyDescent="0.25">
      <c r="A393" s="13">
        <v>711220</v>
      </c>
      <c r="B393" s="5" t="s">
        <v>34</v>
      </c>
      <c r="C393" s="5" t="s">
        <v>12</v>
      </c>
      <c r="D393" s="9" t="s">
        <v>39</v>
      </c>
      <c r="E393" s="6"/>
      <c r="F393" s="7">
        <v>7457065</v>
      </c>
      <c r="G393" s="8">
        <f>100*(F393/F396)</f>
        <v>4.0949492555258242</v>
      </c>
      <c r="H393" s="14">
        <f>100*(F393/43978456279)</f>
        <v>1.6956177253453976E-2</v>
      </c>
    </row>
    <row r="394" spans="1:8" ht="21" x14ac:dyDescent="0.25">
      <c r="A394" s="13">
        <v>713101</v>
      </c>
      <c r="B394" s="5" t="s">
        <v>34</v>
      </c>
      <c r="C394" s="5" t="s">
        <v>16</v>
      </c>
      <c r="D394" s="9" t="s">
        <v>13</v>
      </c>
      <c r="E394" s="6" t="s">
        <v>17</v>
      </c>
      <c r="F394" s="7">
        <v>101025</v>
      </c>
      <c r="G394" s="8">
        <f>100*(F394/F396)</f>
        <v>5.5476551235572762E-2</v>
      </c>
      <c r="H394" s="14">
        <f>100*(F394/43978456279)</f>
        <v>2.2971474796453937E-4</v>
      </c>
    </row>
    <row r="395" spans="1:8" ht="21.75" thickBot="1" x14ac:dyDescent="0.3">
      <c r="A395" s="13">
        <v>811210</v>
      </c>
      <c r="B395" s="17" t="s">
        <v>76</v>
      </c>
      <c r="C395" s="5" t="s">
        <v>12</v>
      </c>
      <c r="D395" s="9" t="s">
        <v>39</v>
      </c>
      <c r="E395" s="10"/>
      <c r="F395" s="11">
        <v>59248189</v>
      </c>
      <c r="G395" s="8">
        <f>100*(F395/F396)</f>
        <v>32.53536444121157</v>
      </c>
      <c r="H395" s="14">
        <f t="shared" ref="H395" si="96">100*(F395/43978456279)</f>
        <v>0.13472093841613852</v>
      </c>
    </row>
    <row r="396" spans="1:8" ht="23.25" thickBot="1" x14ac:dyDescent="0.3">
      <c r="A396" s="19" t="s">
        <v>14</v>
      </c>
      <c r="B396" s="20"/>
      <c r="C396" s="20"/>
      <c r="D396" s="20"/>
      <c r="E396" s="21"/>
      <c r="F396" s="11">
        <f>SUM(F384:F395)</f>
        <v>182103966</v>
      </c>
      <c r="G396" s="8">
        <f>SUM(G384:G395)</f>
        <v>100</v>
      </c>
      <c r="H396" s="14">
        <f>100*(F396/43978456279)</f>
        <v>0.4140753937444499</v>
      </c>
    </row>
    <row r="397" spans="1:8" ht="26.25" thickBot="1" x14ac:dyDescent="0.75">
      <c r="A397" s="25" t="s">
        <v>101</v>
      </c>
      <c r="B397" s="26"/>
      <c r="C397" s="26"/>
      <c r="D397" s="26"/>
      <c r="E397" s="27"/>
      <c r="F397" s="28" t="s">
        <v>4</v>
      </c>
      <c r="G397" s="30" t="s">
        <v>5</v>
      </c>
      <c r="H397" s="41" t="s">
        <v>6</v>
      </c>
    </row>
    <row r="398" spans="1:8" ht="23.25" thickBot="1" x14ac:dyDescent="0.3">
      <c r="A398" s="2" t="s">
        <v>7</v>
      </c>
      <c r="B398" s="3" t="s">
        <v>206</v>
      </c>
      <c r="C398" s="3" t="s">
        <v>8</v>
      </c>
      <c r="D398" s="3" t="s">
        <v>9</v>
      </c>
      <c r="E398" s="4" t="s">
        <v>10</v>
      </c>
      <c r="F398" s="29"/>
      <c r="G398" s="29"/>
      <c r="H398" s="42"/>
    </row>
    <row r="399" spans="1:8" ht="21" x14ac:dyDescent="0.25">
      <c r="A399" s="13">
        <v>511220</v>
      </c>
      <c r="B399" s="5" t="s">
        <v>40</v>
      </c>
      <c r="C399" s="5" t="s">
        <v>12</v>
      </c>
      <c r="D399" s="9" t="s">
        <v>39</v>
      </c>
      <c r="E399" s="6"/>
      <c r="F399" s="7">
        <v>171178481</v>
      </c>
      <c r="G399" s="8">
        <f>100*(F399/F401)</f>
        <v>97.976003736377081</v>
      </c>
      <c r="H399" s="14">
        <f>100*(F399/43978456279)</f>
        <v>0.38923258223081114</v>
      </c>
    </row>
    <row r="400" spans="1:8" ht="21.75" thickBot="1" x14ac:dyDescent="0.3">
      <c r="A400" s="13">
        <v>512020</v>
      </c>
      <c r="B400" s="5" t="s">
        <v>40</v>
      </c>
      <c r="C400" s="5" t="s">
        <v>35</v>
      </c>
      <c r="D400" s="9"/>
      <c r="E400" s="10"/>
      <c r="F400" s="11">
        <v>3536219</v>
      </c>
      <c r="G400" s="8">
        <f>100*(F400/F401)</f>
        <v>2.0239962636229238</v>
      </c>
      <c r="H400" s="14">
        <f t="shared" ref="H400" si="97">100*(F400/43978456279)</f>
        <v>8.0407983799298741E-3</v>
      </c>
    </row>
    <row r="401" spans="1:8" ht="23.25" thickBot="1" x14ac:dyDescent="0.3">
      <c r="A401" s="19" t="s">
        <v>14</v>
      </c>
      <c r="B401" s="20"/>
      <c r="C401" s="20"/>
      <c r="D401" s="20"/>
      <c r="E401" s="21"/>
      <c r="F401" s="11">
        <f>SUM(F399:F400)</f>
        <v>174714700</v>
      </c>
      <c r="G401" s="8">
        <v>100</v>
      </c>
      <c r="H401" s="14">
        <f>100*(F401/43978456279)</f>
        <v>0.39727338061074102</v>
      </c>
    </row>
    <row r="402" spans="1:8" ht="26.25" thickBot="1" x14ac:dyDescent="0.3">
      <c r="A402" s="35" t="s">
        <v>102</v>
      </c>
      <c r="B402" s="36"/>
      <c r="C402" s="36"/>
      <c r="D402" s="36"/>
      <c r="E402" s="37"/>
      <c r="F402" s="38" t="s">
        <v>4</v>
      </c>
      <c r="G402" s="30" t="s">
        <v>5</v>
      </c>
      <c r="H402" s="41" t="s">
        <v>6</v>
      </c>
    </row>
    <row r="403" spans="1:8" ht="23.25" thickBot="1" x14ac:dyDescent="0.3">
      <c r="A403" s="2" t="s">
        <v>7</v>
      </c>
      <c r="B403" s="3" t="s">
        <v>206</v>
      </c>
      <c r="C403" s="3" t="s">
        <v>8</v>
      </c>
      <c r="D403" s="3" t="s">
        <v>9</v>
      </c>
      <c r="E403" s="4" t="s">
        <v>10</v>
      </c>
      <c r="F403" s="39"/>
      <c r="G403" s="29"/>
      <c r="H403" s="42"/>
    </row>
    <row r="404" spans="1:8" ht="21" x14ac:dyDescent="0.25">
      <c r="A404" s="13">
        <v>311220</v>
      </c>
      <c r="B404" s="5" t="s">
        <v>49</v>
      </c>
      <c r="C404" s="5" t="s">
        <v>12</v>
      </c>
      <c r="D404" s="9" t="s">
        <v>39</v>
      </c>
      <c r="E404" s="6"/>
      <c r="F404" s="7">
        <f>6756659.5+95490429</f>
        <v>102247088.5</v>
      </c>
      <c r="G404" s="8">
        <f>100*(F404/F410)</f>
        <v>61.045335037293967</v>
      </c>
      <c r="H404" s="14">
        <f t="shared" ref="H404:H410" si="98">100*(F404/43978456279)</f>
        <v>0.23249358242895773</v>
      </c>
    </row>
    <row r="405" spans="1:8" ht="21" x14ac:dyDescent="0.25">
      <c r="A405" s="13">
        <v>312</v>
      </c>
      <c r="B405" s="5" t="s">
        <v>49</v>
      </c>
      <c r="C405" s="5" t="s">
        <v>35</v>
      </c>
      <c r="D405" s="9"/>
      <c r="E405" s="6"/>
      <c r="F405" s="11">
        <f>2656827+8778370</f>
        <v>11435197</v>
      </c>
      <c r="G405" s="8">
        <f>100*(F405/F410)</f>
        <v>6.8272401916115086</v>
      </c>
      <c r="H405" s="14">
        <f t="shared" si="98"/>
        <v>2.6001815360354931E-2</v>
      </c>
    </row>
    <row r="406" spans="1:8" ht="21" x14ac:dyDescent="0.25">
      <c r="A406" s="13">
        <v>312010</v>
      </c>
      <c r="B406" s="5" t="s">
        <v>49</v>
      </c>
      <c r="C406" s="5" t="s">
        <v>35</v>
      </c>
      <c r="D406" s="9"/>
      <c r="E406" s="6"/>
      <c r="F406" s="11">
        <v>7463944</v>
      </c>
      <c r="G406" s="8">
        <f>100*(F406/F410)</f>
        <v>4.4562536583093033</v>
      </c>
      <c r="H406" s="14">
        <f t="shared" si="98"/>
        <v>1.6971819003033267E-2</v>
      </c>
    </row>
    <row r="407" spans="1:8" ht="21" x14ac:dyDescent="0.25">
      <c r="A407" s="13">
        <v>313202</v>
      </c>
      <c r="B407" s="5" t="s">
        <v>49</v>
      </c>
      <c r="C407" s="5" t="s">
        <v>16</v>
      </c>
      <c r="D407" s="9" t="s">
        <v>39</v>
      </c>
      <c r="E407" s="6" t="s">
        <v>53</v>
      </c>
      <c r="F407" s="11">
        <v>20690109.5</v>
      </c>
      <c r="G407" s="8">
        <f>100*(F407/F410)</f>
        <v>12.352769011958701</v>
      </c>
      <c r="H407" s="14">
        <f t="shared" si="98"/>
        <v>4.7046011275933899E-2</v>
      </c>
    </row>
    <row r="408" spans="1:8" ht="21" x14ac:dyDescent="0.25">
      <c r="A408" s="13">
        <v>511220</v>
      </c>
      <c r="B408" s="5" t="s">
        <v>40</v>
      </c>
      <c r="C408" s="5" t="s">
        <v>12</v>
      </c>
      <c r="D408" s="9" t="s">
        <v>39</v>
      </c>
      <c r="E408" s="10"/>
      <c r="F408" s="11">
        <v>25603524.5</v>
      </c>
      <c r="G408" s="8">
        <f>100*(F408/F410)</f>
        <v>15.286261488394992</v>
      </c>
      <c r="H408" s="14">
        <f t="shared" si="98"/>
        <v>5.8218333853218604E-2</v>
      </c>
    </row>
    <row r="409" spans="1:8" ht="21.75" thickBot="1" x14ac:dyDescent="0.3">
      <c r="A409" s="13">
        <v>513202</v>
      </c>
      <c r="B409" s="5" t="s">
        <v>40</v>
      </c>
      <c r="C409" s="5" t="s">
        <v>16</v>
      </c>
      <c r="D409" s="9" t="s">
        <v>39</v>
      </c>
      <c r="E409" s="6" t="s">
        <v>53</v>
      </c>
      <c r="F409" s="11">
        <v>53833.5</v>
      </c>
      <c r="G409" s="8">
        <f>100*(F409/F410)</f>
        <v>3.2140612431523316E-2</v>
      </c>
      <c r="H409" s="14">
        <f t="shared" si="98"/>
        <v>1.2240879865923316E-4</v>
      </c>
    </row>
    <row r="410" spans="1:8" ht="23.25" thickBot="1" x14ac:dyDescent="0.3">
      <c r="A410" s="19" t="s">
        <v>14</v>
      </c>
      <c r="B410" s="20"/>
      <c r="C410" s="20"/>
      <c r="D410" s="20"/>
      <c r="E410" s="21"/>
      <c r="F410" s="11">
        <f>SUM(F404:F409)</f>
        <v>167493697</v>
      </c>
      <c r="G410" s="8">
        <f>SUM(G404:G409)</f>
        <v>99.999999999999986</v>
      </c>
      <c r="H410" s="14">
        <f t="shared" si="98"/>
        <v>0.38085397072015764</v>
      </c>
    </row>
    <row r="411" spans="1:8" ht="26.25" thickBot="1" x14ac:dyDescent="0.3">
      <c r="A411" s="35" t="s">
        <v>103</v>
      </c>
      <c r="B411" s="50"/>
      <c r="C411" s="50"/>
      <c r="D411" s="50"/>
      <c r="E411" s="51"/>
      <c r="F411" s="38" t="s">
        <v>4</v>
      </c>
      <c r="G411" s="30" t="s">
        <v>5</v>
      </c>
      <c r="H411" s="41" t="s">
        <v>6</v>
      </c>
    </row>
    <row r="412" spans="1:8" ht="23.25" thickBot="1" x14ac:dyDescent="0.3">
      <c r="A412" s="2" t="s">
        <v>7</v>
      </c>
      <c r="B412" s="3" t="s">
        <v>206</v>
      </c>
      <c r="C412" s="3" t="s">
        <v>8</v>
      </c>
      <c r="D412" s="3" t="s">
        <v>9</v>
      </c>
      <c r="E412" s="4" t="s">
        <v>10</v>
      </c>
      <c r="F412" s="39"/>
      <c r="G412" s="29"/>
      <c r="H412" s="42"/>
    </row>
    <row r="413" spans="1:8" ht="21" x14ac:dyDescent="0.25">
      <c r="A413" s="13">
        <v>211220</v>
      </c>
      <c r="B413" s="5" t="s">
        <v>48</v>
      </c>
      <c r="C413" s="5" t="s">
        <v>12</v>
      </c>
      <c r="D413" s="9" t="s">
        <v>39</v>
      </c>
      <c r="E413" s="10"/>
      <c r="F413" s="7">
        <v>6813570</v>
      </c>
      <c r="G413" s="8">
        <f>100*(F413/F416)</f>
        <v>4.1363553329426477</v>
      </c>
      <c r="H413" s="14">
        <f>100*(F413/43978456279)</f>
        <v>1.5492972187960868E-2</v>
      </c>
    </row>
    <row r="414" spans="1:8" ht="21" x14ac:dyDescent="0.25">
      <c r="A414" s="13">
        <v>311210</v>
      </c>
      <c r="B414" s="5" t="s">
        <v>49</v>
      </c>
      <c r="C414" s="5" t="s">
        <v>12</v>
      </c>
      <c r="D414" s="9" t="s">
        <v>39</v>
      </c>
      <c r="E414" s="6"/>
      <c r="F414" s="11">
        <v>157385347</v>
      </c>
      <c r="G414" s="8">
        <f>100*(F414/F416)</f>
        <v>95.54487873324544</v>
      </c>
      <c r="H414" s="14">
        <f>100*(F414/43978456279)</f>
        <v>0.35786919395611555</v>
      </c>
    </row>
    <row r="415" spans="1:8" ht="21.75" thickBot="1" x14ac:dyDescent="0.3">
      <c r="A415" s="13">
        <v>313202</v>
      </c>
      <c r="B415" s="5" t="s">
        <v>49</v>
      </c>
      <c r="C415" s="5" t="s">
        <v>12</v>
      </c>
      <c r="D415" s="9" t="s">
        <v>39</v>
      </c>
      <c r="E415" s="6" t="s">
        <v>53</v>
      </c>
      <c r="F415" s="11">
        <v>525084</v>
      </c>
      <c r="G415" s="8">
        <f>100*(F415/F416)</f>
        <v>0.31876593381191609</v>
      </c>
      <c r="H415" s="14">
        <f>100*(F415/43978456279)</f>
        <v>1.1939573246247186E-3</v>
      </c>
    </row>
    <row r="416" spans="1:8" ht="23.25" thickBot="1" x14ac:dyDescent="0.3">
      <c r="A416" s="19" t="s">
        <v>14</v>
      </c>
      <c r="B416" s="20"/>
      <c r="C416" s="20"/>
      <c r="D416" s="20"/>
      <c r="E416" s="21"/>
      <c r="F416" s="11">
        <f>SUM(F413:F415)</f>
        <v>164724001</v>
      </c>
      <c r="G416" s="8">
        <v>100</v>
      </c>
      <c r="H416" s="14">
        <f>100*(F416/43978456279)</f>
        <v>0.37455612346870115</v>
      </c>
    </row>
    <row r="417" spans="1:8" ht="26.25" thickBot="1" x14ac:dyDescent="0.3">
      <c r="A417" s="49" t="s">
        <v>104</v>
      </c>
      <c r="B417" s="50"/>
      <c r="C417" s="50"/>
      <c r="D417" s="50"/>
      <c r="E417" s="51"/>
      <c r="F417" s="38" t="s">
        <v>4</v>
      </c>
      <c r="G417" s="30" t="s">
        <v>5</v>
      </c>
      <c r="H417" s="41" t="s">
        <v>6</v>
      </c>
    </row>
    <row r="418" spans="1:8" ht="23.25" thickBot="1" x14ac:dyDescent="0.3">
      <c r="A418" s="2" t="s">
        <v>7</v>
      </c>
      <c r="B418" s="3" t="s">
        <v>206</v>
      </c>
      <c r="C418" s="3" t="s">
        <v>8</v>
      </c>
      <c r="D418" s="3" t="s">
        <v>9</v>
      </c>
      <c r="E418" s="4" t="s">
        <v>10</v>
      </c>
      <c r="F418" s="39"/>
      <c r="G418" s="29"/>
      <c r="H418" s="42"/>
    </row>
    <row r="419" spans="1:8" ht="21" x14ac:dyDescent="0.25">
      <c r="A419" s="13">
        <v>211210</v>
      </c>
      <c r="B419" s="5" t="s">
        <v>48</v>
      </c>
      <c r="C419" s="5" t="s">
        <v>12</v>
      </c>
      <c r="D419" s="9" t="s">
        <v>39</v>
      </c>
      <c r="E419" s="6"/>
      <c r="F419" s="7">
        <v>12756596</v>
      </c>
      <c r="G419" s="8">
        <f>100*(F419/F428)</f>
        <v>8.1713381656507806</v>
      </c>
      <c r="H419" s="14">
        <f>100*(F419/43978456279)</f>
        <v>2.90064660730062E-2</v>
      </c>
    </row>
    <row r="420" spans="1:8" ht="21" x14ac:dyDescent="0.25">
      <c r="A420" s="13">
        <v>211220</v>
      </c>
      <c r="B420" s="5" t="s">
        <v>48</v>
      </c>
      <c r="C420" s="5" t="s">
        <v>12</v>
      </c>
      <c r="D420" s="9" t="s">
        <v>39</v>
      </c>
      <c r="E420" s="6"/>
      <c r="F420" s="11">
        <v>5693937</v>
      </c>
      <c r="G420" s="8">
        <f>100*(F420/F428)</f>
        <v>3.6472962474402348</v>
      </c>
      <c r="H420" s="14">
        <f t="shared" ref="H420" si="99">100*(F420/43978456279)</f>
        <v>1.2947105200504483E-2</v>
      </c>
    </row>
    <row r="421" spans="1:8" ht="21" x14ac:dyDescent="0.25">
      <c r="A421" s="13">
        <v>212010</v>
      </c>
      <c r="B421" s="5" t="s">
        <v>48</v>
      </c>
      <c r="C421" s="5" t="s">
        <v>35</v>
      </c>
      <c r="D421" s="9"/>
      <c r="E421" s="6"/>
      <c r="F421" s="7">
        <v>3449344</v>
      </c>
      <c r="G421" s="8">
        <f>100*(F421/F428)</f>
        <v>2.2095045005468954</v>
      </c>
      <c r="H421" s="14">
        <f>100*(F421/43978456279)</f>
        <v>7.8432584766443565E-3</v>
      </c>
    </row>
    <row r="422" spans="1:8" ht="21" x14ac:dyDescent="0.25">
      <c r="A422" s="13">
        <v>212020</v>
      </c>
      <c r="B422" s="5" t="s">
        <v>48</v>
      </c>
      <c r="C422" s="5" t="s">
        <v>35</v>
      </c>
      <c r="D422" s="9"/>
      <c r="E422" s="6"/>
      <c r="F422" s="11">
        <v>5632315</v>
      </c>
      <c r="G422" s="8">
        <f>100*(F422/F428)</f>
        <v>3.6078237893923566</v>
      </c>
      <c r="H422" s="14">
        <f t="shared" ref="H422" si="100">100*(F422/43978456279)</f>
        <v>1.2806986594228109E-2</v>
      </c>
    </row>
    <row r="423" spans="1:8" ht="21" x14ac:dyDescent="0.25">
      <c r="A423" s="13">
        <v>312010</v>
      </c>
      <c r="B423" s="5" t="s">
        <v>49</v>
      </c>
      <c r="C423" s="5" t="s">
        <v>35</v>
      </c>
      <c r="D423" s="9"/>
      <c r="E423" s="6"/>
      <c r="F423" s="7">
        <v>59490954</v>
      </c>
      <c r="G423" s="8">
        <f>100*(F423/F428)</f>
        <v>38.107399727260699</v>
      </c>
      <c r="H423" s="14">
        <f>100*(F423/43978456279)</f>
        <v>0.1352729473326405</v>
      </c>
    </row>
    <row r="424" spans="1:8" ht="21" x14ac:dyDescent="0.25">
      <c r="A424" s="13">
        <v>312020</v>
      </c>
      <c r="B424" s="5" t="s">
        <v>49</v>
      </c>
      <c r="C424" s="5" t="s">
        <v>35</v>
      </c>
      <c r="D424" s="9"/>
      <c r="E424" s="6"/>
      <c r="F424" s="11">
        <v>4532595</v>
      </c>
      <c r="G424" s="8">
        <f>100*(F424/F428)</f>
        <v>2.9033894710577881</v>
      </c>
      <c r="H424" s="14">
        <f t="shared" ref="H424" si="101">100*(F424/43978456279)</f>
        <v>1.0306398594905532E-2</v>
      </c>
    </row>
    <row r="425" spans="1:8" ht="21" x14ac:dyDescent="0.25">
      <c r="A425" s="13">
        <v>511220</v>
      </c>
      <c r="B425" s="5" t="s">
        <v>40</v>
      </c>
      <c r="C425" s="5" t="s">
        <v>12</v>
      </c>
      <c r="D425" s="9" t="s">
        <v>39</v>
      </c>
      <c r="E425" s="10"/>
      <c r="F425" s="7">
        <v>1518143</v>
      </c>
      <c r="G425" s="8">
        <f>100*(F425/F428)</f>
        <v>0.97245847064652458</v>
      </c>
      <c r="H425" s="14">
        <f>100*(F425/43978456279)</f>
        <v>3.452015210285867E-3</v>
      </c>
    </row>
    <row r="426" spans="1:8" ht="21" x14ac:dyDescent="0.25">
      <c r="A426" s="13">
        <v>512010</v>
      </c>
      <c r="B426" s="5" t="s">
        <v>40</v>
      </c>
      <c r="C426" s="5" t="s">
        <v>35</v>
      </c>
      <c r="D426" s="9"/>
      <c r="E426" s="10"/>
      <c r="F426" s="7">
        <v>62999352</v>
      </c>
      <c r="G426" s="8">
        <f>100*(F426/F428)</f>
        <v>40.35473173320436</v>
      </c>
      <c r="H426" s="14">
        <f>100*(F426/43978456279)</f>
        <v>0.14325048519286612</v>
      </c>
    </row>
    <row r="427" spans="1:8" ht="21.75" thickBot="1" x14ac:dyDescent="0.3">
      <c r="A427" s="13">
        <v>712010</v>
      </c>
      <c r="B427" s="5" t="s">
        <v>34</v>
      </c>
      <c r="C427" s="5" t="s">
        <v>35</v>
      </c>
      <c r="D427" s="9"/>
      <c r="E427" s="10"/>
      <c r="F427" s="11">
        <v>40680</v>
      </c>
      <c r="G427" s="8">
        <f>100*(F427/F428)</f>
        <v>2.6057894800358479E-2</v>
      </c>
      <c r="H427" s="14">
        <f t="shared" ref="H427:H428" si="102">100*(F427/43978456279)</f>
        <v>9.2499836151422552E-5</v>
      </c>
    </row>
    <row r="428" spans="1:8" ht="23.25" thickBot="1" x14ac:dyDescent="0.3">
      <c r="A428" s="19" t="s">
        <v>14</v>
      </c>
      <c r="B428" s="20"/>
      <c r="C428" s="20"/>
      <c r="D428" s="20"/>
      <c r="E428" s="21"/>
      <c r="F428" s="11">
        <f>SUM(F419:F427)</f>
        <v>156113916</v>
      </c>
      <c r="G428" s="8">
        <f>SUM(G419:G427)</f>
        <v>99.999999999999986</v>
      </c>
      <c r="H428" s="14">
        <f t="shared" si="102"/>
        <v>0.3549781625112326</v>
      </c>
    </row>
    <row r="429" spans="1:8" ht="26.25" thickBot="1" x14ac:dyDescent="0.3">
      <c r="A429" s="49" t="s">
        <v>105</v>
      </c>
      <c r="B429" s="50"/>
      <c r="C429" s="50"/>
      <c r="D429" s="50"/>
      <c r="E429" s="51"/>
      <c r="F429" s="38" t="s">
        <v>4</v>
      </c>
      <c r="G429" s="30" t="s">
        <v>5</v>
      </c>
      <c r="H429" s="41" t="s">
        <v>6</v>
      </c>
    </row>
    <row r="430" spans="1:8" ht="23.25" thickBot="1" x14ac:dyDescent="0.3">
      <c r="A430" s="2" t="s">
        <v>7</v>
      </c>
      <c r="B430" s="3" t="s">
        <v>206</v>
      </c>
      <c r="C430" s="3" t="s">
        <v>8</v>
      </c>
      <c r="D430" s="3" t="s">
        <v>9</v>
      </c>
      <c r="E430" s="4" t="s">
        <v>10</v>
      </c>
      <c r="F430" s="39"/>
      <c r="G430" s="29"/>
      <c r="H430" s="42"/>
    </row>
    <row r="431" spans="1:8" ht="21" x14ac:dyDescent="0.25">
      <c r="A431" s="13">
        <v>2111</v>
      </c>
      <c r="B431" s="5" t="s">
        <v>48</v>
      </c>
      <c r="C431" s="5" t="s">
        <v>12</v>
      </c>
      <c r="D431" s="5" t="s">
        <v>13</v>
      </c>
      <c r="E431" s="6"/>
      <c r="F431" s="7">
        <f>2815857.5+1440</f>
        <v>2817297.5</v>
      </c>
      <c r="G431" s="8">
        <f>100*(F431/F435)</f>
        <v>1.859058716553897</v>
      </c>
      <c r="H431" s="14">
        <f>100*(F431/43978456279)</f>
        <v>6.406085475413284E-3</v>
      </c>
    </row>
    <row r="432" spans="1:8" ht="21" x14ac:dyDescent="0.25">
      <c r="A432" s="13">
        <v>2112</v>
      </c>
      <c r="B432" s="5" t="s">
        <v>48</v>
      </c>
      <c r="C432" s="5" t="s">
        <v>12</v>
      </c>
      <c r="D432" s="9" t="s">
        <v>39</v>
      </c>
      <c r="E432" s="6"/>
      <c r="F432" s="11">
        <v>51984513.5</v>
      </c>
      <c r="G432" s="8">
        <f>100*(F432/F435)</f>
        <v>34.303179890653624</v>
      </c>
      <c r="H432" s="14">
        <f t="shared" ref="H432" si="103">100*(F432/43978456279)</f>
        <v>0.11820449806198163</v>
      </c>
    </row>
    <row r="433" spans="1:8" ht="21" x14ac:dyDescent="0.25">
      <c r="A433" s="13">
        <v>211220</v>
      </c>
      <c r="B433" s="5" t="s">
        <v>48</v>
      </c>
      <c r="C433" s="5" t="s">
        <v>12</v>
      </c>
      <c r="D433" s="9" t="s">
        <v>39</v>
      </c>
      <c r="E433" s="10"/>
      <c r="F433" s="7">
        <v>41888897</v>
      </c>
      <c r="G433" s="8">
        <f>100*(F433/F435)</f>
        <v>27.641354558642949</v>
      </c>
      <c r="H433" s="14">
        <f>100*(F433/43978456279)</f>
        <v>9.5248675247389752E-2</v>
      </c>
    </row>
    <row r="434" spans="1:8" ht="21.75" thickBot="1" x14ac:dyDescent="0.3">
      <c r="A434" s="13">
        <v>213101</v>
      </c>
      <c r="B434" s="5" t="s">
        <v>48</v>
      </c>
      <c r="C434" s="9" t="s">
        <v>16</v>
      </c>
      <c r="D434" s="9" t="s">
        <v>13</v>
      </c>
      <c r="E434" s="10" t="s">
        <v>17</v>
      </c>
      <c r="F434" s="11">
        <v>54853591</v>
      </c>
      <c r="G434" s="8">
        <f>100*(F434/F435)</f>
        <v>36.196406834149528</v>
      </c>
      <c r="H434" s="14">
        <f t="shared" ref="H434:H435" si="104">100*(F434/43978456279)</f>
        <v>0.12472832300435463</v>
      </c>
    </row>
    <row r="435" spans="1:8" ht="23.25" thickBot="1" x14ac:dyDescent="0.3">
      <c r="A435" s="19" t="s">
        <v>14</v>
      </c>
      <c r="B435" s="20"/>
      <c r="C435" s="20"/>
      <c r="D435" s="20"/>
      <c r="E435" s="21"/>
      <c r="F435" s="11">
        <f>SUM(F431:F434)</f>
        <v>151544299</v>
      </c>
      <c r="G435" s="8">
        <f>SUM(G431:G434)</f>
        <v>100</v>
      </c>
      <c r="H435" s="14">
        <f t="shared" si="104"/>
        <v>0.34458758178913934</v>
      </c>
    </row>
    <row r="436" spans="1:8" ht="26.25" thickBot="1" x14ac:dyDescent="0.3">
      <c r="A436" s="35" t="s">
        <v>106</v>
      </c>
      <c r="B436" s="36"/>
      <c r="C436" s="36"/>
      <c r="D436" s="36"/>
      <c r="E436" s="37"/>
      <c r="F436" s="38" t="s">
        <v>4</v>
      </c>
      <c r="G436" s="30" t="s">
        <v>5</v>
      </c>
      <c r="H436" s="41" t="s">
        <v>6</v>
      </c>
    </row>
    <row r="437" spans="1:8" ht="23.25" thickBot="1" x14ac:dyDescent="0.3">
      <c r="A437" s="2" t="s">
        <v>7</v>
      </c>
      <c r="B437" s="3" t="s">
        <v>206</v>
      </c>
      <c r="C437" s="3" t="s">
        <v>8</v>
      </c>
      <c r="D437" s="3" t="s">
        <v>9</v>
      </c>
      <c r="E437" s="4" t="s">
        <v>10</v>
      </c>
      <c r="F437" s="39"/>
      <c r="G437" s="29"/>
      <c r="H437" s="42"/>
    </row>
    <row r="438" spans="1:8" ht="21" x14ac:dyDescent="0.25">
      <c r="A438" s="13">
        <v>612010</v>
      </c>
      <c r="B438" s="17" t="s">
        <v>52</v>
      </c>
      <c r="C438" s="5" t="s">
        <v>35</v>
      </c>
      <c r="D438" s="9"/>
      <c r="E438" s="10"/>
      <c r="F438" s="7">
        <v>6008091</v>
      </c>
      <c r="G438" s="8">
        <f>100*(F438/F442)</f>
        <v>3.9877357213579212</v>
      </c>
      <c r="H438" s="14">
        <f>100*(F438/43978456279)</f>
        <v>1.36614413245535E-2</v>
      </c>
    </row>
    <row r="439" spans="1:8" ht="21" x14ac:dyDescent="0.25">
      <c r="A439" s="13">
        <v>611220</v>
      </c>
      <c r="B439" s="17" t="s">
        <v>52</v>
      </c>
      <c r="C439" s="5" t="s">
        <v>12</v>
      </c>
      <c r="D439" s="9" t="s">
        <v>39</v>
      </c>
      <c r="E439" s="6"/>
      <c r="F439" s="11">
        <v>6008091</v>
      </c>
      <c r="G439" s="8">
        <f>100*(F439/F442)</f>
        <v>3.9877357213579212</v>
      </c>
      <c r="H439" s="14">
        <f t="shared" ref="H439" si="105">100*(F439/43978456279)</f>
        <v>1.36614413245535E-2</v>
      </c>
    </row>
    <row r="440" spans="1:8" ht="21" x14ac:dyDescent="0.25">
      <c r="A440" s="13">
        <v>612020</v>
      </c>
      <c r="B440" s="17" t="s">
        <v>52</v>
      </c>
      <c r="C440" s="5" t="s">
        <v>35</v>
      </c>
      <c r="D440" s="9"/>
      <c r="E440" s="10"/>
      <c r="F440" s="7">
        <v>137695592</v>
      </c>
      <c r="G440" s="8">
        <f>100*(F440/F442)</f>
        <v>91.392362547758694</v>
      </c>
      <c r="H440" s="14">
        <f>100*(F440/43978456279)</f>
        <v>0.31309782937003755</v>
      </c>
    </row>
    <row r="441" spans="1:8" ht="21.75" thickBot="1" x14ac:dyDescent="0.3">
      <c r="A441" s="13">
        <v>613202</v>
      </c>
      <c r="B441" s="17" t="s">
        <v>52</v>
      </c>
      <c r="C441" s="5" t="s">
        <v>16</v>
      </c>
      <c r="D441" s="9" t="s">
        <v>39</v>
      </c>
      <c r="E441" s="6" t="s">
        <v>53</v>
      </c>
      <c r="F441" s="11">
        <v>952448</v>
      </c>
      <c r="G441" s="8">
        <f>100*(F441/F442)</f>
        <v>0.63216600952547319</v>
      </c>
      <c r="H441" s="14">
        <f t="shared" ref="H441:H442" si="106">100*(F441/43978456279)</f>
        <v>2.1657149445120476E-3</v>
      </c>
    </row>
    <row r="442" spans="1:8" ht="23.25" thickBot="1" x14ac:dyDescent="0.3">
      <c r="A442" s="19" t="s">
        <v>14</v>
      </c>
      <c r="B442" s="20"/>
      <c r="C442" s="20"/>
      <c r="D442" s="20"/>
      <c r="E442" s="21"/>
      <c r="F442" s="11">
        <f>SUM(F438:F441)</f>
        <v>150664222</v>
      </c>
      <c r="G442" s="8">
        <f>SUM(G438:G441)</f>
        <v>100.00000000000001</v>
      </c>
      <c r="H442" s="14">
        <f t="shared" si="106"/>
        <v>0.34258642696365665</v>
      </c>
    </row>
    <row r="443" spans="1:8" ht="26.25" thickBot="1" x14ac:dyDescent="0.3">
      <c r="A443" s="49" t="s">
        <v>107</v>
      </c>
      <c r="B443" s="50"/>
      <c r="C443" s="50"/>
      <c r="D443" s="50"/>
      <c r="E443" s="51"/>
      <c r="F443" s="38" t="s">
        <v>4</v>
      </c>
      <c r="G443" s="30" t="s">
        <v>5</v>
      </c>
      <c r="H443" s="41" t="s">
        <v>6</v>
      </c>
    </row>
    <row r="444" spans="1:8" ht="23.25" thickBot="1" x14ac:dyDescent="0.3">
      <c r="A444" s="2" t="s">
        <v>7</v>
      </c>
      <c r="B444" s="3" t="s">
        <v>206</v>
      </c>
      <c r="C444" s="3" t="s">
        <v>8</v>
      </c>
      <c r="D444" s="3" t="s">
        <v>9</v>
      </c>
      <c r="E444" s="4" t="s">
        <v>10</v>
      </c>
      <c r="F444" s="39"/>
      <c r="G444" s="29"/>
      <c r="H444" s="42"/>
    </row>
    <row r="445" spans="1:8" ht="21" x14ac:dyDescent="0.25">
      <c r="A445" s="13">
        <v>1111</v>
      </c>
      <c r="B445" s="5" t="s">
        <v>11</v>
      </c>
      <c r="C445" s="5" t="s">
        <v>12</v>
      </c>
      <c r="D445" s="5" t="s">
        <v>13</v>
      </c>
      <c r="E445" s="6"/>
      <c r="F445" s="7">
        <v>219377</v>
      </c>
      <c r="G445" s="8">
        <f>100*(F445/F448)</f>
        <v>0.15931877734725003</v>
      </c>
      <c r="H445" s="14">
        <f>100*(F445/43978456279)</f>
        <v>4.9882833223674104E-4</v>
      </c>
    </row>
    <row r="446" spans="1:8" ht="21" x14ac:dyDescent="0.25">
      <c r="A446" s="13">
        <v>111210</v>
      </c>
      <c r="B446" s="9" t="s">
        <v>11</v>
      </c>
      <c r="C446" s="5" t="s">
        <v>12</v>
      </c>
      <c r="D446" s="9" t="s">
        <v>39</v>
      </c>
      <c r="E446" s="6"/>
      <c r="F446" s="11">
        <v>205842</v>
      </c>
      <c r="G446" s="8">
        <f>100*(F446/F448)</f>
        <v>0.14948921612891342</v>
      </c>
      <c r="H446" s="14">
        <f>100*(F446/43978456279)</f>
        <v>4.680518995349341E-4</v>
      </c>
    </row>
    <row r="447" spans="1:8" ht="21.75" thickBot="1" x14ac:dyDescent="0.3">
      <c r="A447" s="13">
        <v>311210</v>
      </c>
      <c r="B447" s="5" t="s">
        <v>49</v>
      </c>
      <c r="C447" s="5" t="s">
        <v>12</v>
      </c>
      <c r="D447" s="9" t="s">
        <v>39</v>
      </c>
      <c r="E447" s="6"/>
      <c r="F447" s="11">
        <v>137271670</v>
      </c>
      <c r="G447" s="8">
        <f>100*(F447/F448)</f>
        <v>99.691192006523835</v>
      </c>
      <c r="H447" s="14">
        <f>100*(F447/43978456279)</f>
        <v>0.31213389830954147</v>
      </c>
    </row>
    <row r="448" spans="1:8" ht="23.25" thickBot="1" x14ac:dyDescent="0.3">
      <c r="A448" s="19" t="s">
        <v>14</v>
      </c>
      <c r="B448" s="20"/>
      <c r="C448" s="20"/>
      <c r="D448" s="20"/>
      <c r="E448" s="21"/>
      <c r="F448" s="11">
        <f>SUM(F445:F447)</f>
        <v>137696889</v>
      </c>
      <c r="G448" s="8">
        <v>100</v>
      </c>
      <c r="H448" s="14">
        <f>100*(F448/43978456279)</f>
        <v>0.31310077854131313</v>
      </c>
    </row>
    <row r="449" spans="1:8" ht="26.25" thickBot="1" x14ac:dyDescent="0.75">
      <c r="A449" s="25" t="s">
        <v>108</v>
      </c>
      <c r="B449" s="26"/>
      <c r="C449" s="26"/>
      <c r="D449" s="26"/>
      <c r="E449" s="27"/>
      <c r="F449" s="28" t="s">
        <v>4</v>
      </c>
      <c r="G449" s="30" t="s">
        <v>5</v>
      </c>
      <c r="H449" s="41" t="s">
        <v>6</v>
      </c>
    </row>
    <row r="450" spans="1:8" ht="23.25" thickBot="1" x14ac:dyDescent="0.3">
      <c r="A450" s="2" t="s">
        <v>7</v>
      </c>
      <c r="B450" s="3" t="s">
        <v>206</v>
      </c>
      <c r="C450" s="3" t="s">
        <v>8</v>
      </c>
      <c r="D450" s="3" t="s">
        <v>9</v>
      </c>
      <c r="E450" s="4" t="s">
        <v>10</v>
      </c>
      <c r="F450" s="29"/>
      <c r="G450" s="29"/>
      <c r="H450" s="42"/>
    </row>
    <row r="451" spans="1:8" ht="21" x14ac:dyDescent="0.25">
      <c r="A451" s="13">
        <v>311210</v>
      </c>
      <c r="B451" s="5" t="s">
        <v>49</v>
      </c>
      <c r="C451" s="5" t="s">
        <v>12</v>
      </c>
      <c r="D451" s="9" t="s">
        <v>39</v>
      </c>
      <c r="E451" s="6"/>
      <c r="F451" s="7">
        <v>28303448</v>
      </c>
      <c r="G451" s="8">
        <f>100*(F451/F453)</f>
        <v>20.938535794911978</v>
      </c>
      <c r="H451" s="14">
        <f>100*(F451/43978456279)</f>
        <v>6.4357529560479548E-2</v>
      </c>
    </row>
    <row r="452" spans="1:8" ht="21.75" thickBot="1" x14ac:dyDescent="0.3">
      <c r="A452" s="13">
        <v>311220</v>
      </c>
      <c r="B452" s="5" t="s">
        <v>49</v>
      </c>
      <c r="C452" s="5" t="s">
        <v>12</v>
      </c>
      <c r="D452" s="9" t="s">
        <v>39</v>
      </c>
      <c r="E452" s="6"/>
      <c r="F452" s="11">
        <v>106870512</v>
      </c>
      <c r="G452" s="8">
        <f>100*(F452/F453)</f>
        <v>79.061464205088015</v>
      </c>
      <c r="H452" s="14">
        <f t="shared" ref="H452" si="107">100*(F452/43978456279)</f>
        <v>0.24300651055601369</v>
      </c>
    </row>
    <row r="453" spans="1:8" ht="23.25" thickBot="1" x14ac:dyDescent="0.3">
      <c r="A453" s="19" t="s">
        <v>14</v>
      </c>
      <c r="B453" s="20"/>
      <c r="C453" s="20"/>
      <c r="D453" s="20"/>
      <c r="E453" s="21"/>
      <c r="F453" s="11">
        <f>SUM(F451:F452)</f>
        <v>135173960</v>
      </c>
      <c r="G453" s="8">
        <v>100</v>
      </c>
      <c r="H453" s="14">
        <f>100*(F453/43978456279)</f>
        <v>0.30736404011649321</v>
      </c>
    </row>
    <row r="454" spans="1:8" ht="26.25" thickBot="1" x14ac:dyDescent="0.3">
      <c r="A454" s="49" t="s">
        <v>109</v>
      </c>
      <c r="B454" s="50"/>
      <c r="C454" s="50"/>
      <c r="D454" s="50"/>
      <c r="E454" s="51"/>
      <c r="F454" s="38" t="s">
        <v>4</v>
      </c>
      <c r="G454" s="30" t="s">
        <v>5</v>
      </c>
      <c r="H454" s="41" t="s">
        <v>6</v>
      </c>
    </row>
    <row r="455" spans="1:8" ht="23.25" thickBot="1" x14ac:dyDescent="0.3">
      <c r="A455" s="2" t="s">
        <v>7</v>
      </c>
      <c r="B455" s="3" t="s">
        <v>206</v>
      </c>
      <c r="C455" s="3" t="s">
        <v>8</v>
      </c>
      <c r="D455" s="3" t="s">
        <v>9</v>
      </c>
      <c r="E455" s="4" t="s">
        <v>10</v>
      </c>
      <c r="F455" s="39"/>
      <c r="G455" s="29"/>
      <c r="H455" s="42"/>
    </row>
    <row r="456" spans="1:8" ht="21" x14ac:dyDescent="0.25">
      <c r="A456" s="13">
        <v>3111</v>
      </c>
      <c r="B456" s="5" t="s">
        <v>49</v>
      </c>
      <c r="C456" s="5" t="s">
        <v>12</v>
      </c>
      <c r="D456" s="9" t="s">
        <v>13</v>
      </c>
      <c r="E456" s="6"/>
      <c r="F456" s="7">
        <v>2500</v>
      </c>
      <c r="G456" s="8">
        <f>100*(F456/F463)</f>
        <v>1.8547771651795026E-3</v>
      </c>
      <c r="H456" s="14">
        <f>100*(F456/43978456279)</f>
        <v>5.6846015333961735E-6</v>
      </c>
    </row>
    <row r="457" spans="1:8" ht="21" x14ac:dyDescent="0.25">
      <c r="A457" s="13">
        <v>3112</v>
      </c>
      <c r="B457" s="5" t="s">
        <v>49</v>
      </c>
      <c r="C457" s="9" t="s">
        <v>12</v>
      </c>
      <c r="D457" s="9" t="s">
        <v>39</v>
      </c>
      <c r="E457" s="6"/>
      <c r="F457" s="11">
        <v>3113</v>
      </c>
      <c r="G457" s="8">
        <f>100*(F457/F463)</f>
        <v>2.3095685260815166E-3</v>
      </c>
      <c r="H457" s="14">
        <f t="shared" ref="H457" si="108">100*(F457/43978456279)</f>
        <v>7.078465829384916E-6</v>
      </c>
    </row>
    <row r="458" spans="1:8" ht="21" x14ac:dyDescent="0.25">
      <c r="A458" s="13">
        <v>311210</v>
      </c>
      <c r="B458" s="5" t="s">
        <v>49</v>
      </c>
      <c r="C458" s="5" t="s">
        <v>12</v>
      </c>
      <c r="D458" s="9" t="s">
        <v>39</v>
      </c>
      <c r="E458" s="6"/>
      <c r="F458" s="7">
        <f>75292694+3561067</f>
        <v>78853761</v>
      </c>
      <c r="G458" s="8">
        <f>100*(F458/F463)</f>
        <v>58.502462116528811</v>
      </c>
      <c r="H458" s="14">
        <f>100*(F458/43978456279)</f>
        <v>0.17930088427786217</v>
      </c>
    </row>
    <row r="459" spans="1:8" ht="21" x14ac:dyDescent="0.25">
      <c r="A459" s="13">
        <v>311220</v>
      </c>
      <c r="B459" s="5" t="s">
        <v>49</v>
      </c>
      <c r="C459" s="5" t="s">
        <v>12</v>
      </c>
      <c r="D459" s="9" t="s">
        <v>39</v>
      </c>
      <c r="E459" s="6"/>
      <c r="F459" s="11">
        <v>28248645</v>
      </c>
      <c r="G459" s="8">
        <f>100*(F459/F463)</f>
        <v>20.957976677304853</v>
      </c>
      <c r="H459" s="14">
        <f t="shared" ref="H459" si="109">100*(F459/43978456279)</f>
        <v>6.4232916273345667E-2</v>
      </c>
    </row>
    <row r="460" spans="1:8" ht="21" x14ac:dyDescent="0.25">
      <c r="A460" s="13">
        <v>313202</v>
      </c>
      <c r="B460" s="5" t="s">
        <v>49</v>
      </c>
      <c r="C460" s="5" t="s">
        <v>16</v>
      </c>
      <c r="D460" s="9" t="s">
        <v>39</v>
      </c>
      <c r="E460" s="10" t="s">
        <v>53</v>
      </c>
      <c r="F460" s="7">
        <v>18058772</v>
      </c>
      <c r="G460" s="8">
        <f>100*(F460/F463)</f>
        <v>13.39799917471319</v>
      </c>
      <c r="H460" s="14">
        <f>100*(F460/43978456279)</f>
        <v>4.1062769200980759E-2</v>
      </c>
    </row>
    <row r="461" spans="1:8" ht="21" x14ac:dyDescent="0.25">
      <c r="A461" s="13">
        <v>511220</v>
      </c>
      <c r="B461" s="5" t="s">
        <v>40</v>
      </c>
      <c r="C461" s="5" t="s">
        <v>12</v>
      </c>
      <c r="D461" s="9" t="s">
        <v>39</v>
      </c>
      <c r="E461" s="6"/>
      <c r="F461" s="11">
        <v>6405659</v>
      </c>
      <c r="G461" s="8">
        <f>100*(F461/F463)</f>
        <v>4.7524280164506276</v>
      </c>
      <c r="H461" s="14">
        <f t="shared" ref="H461" si="110">100*(F461/43978456279)</f>
        <v>1.4565447589525202E-2</v>
      </c>
    </row>
    <row r="462" spans="1:8" ht="21.75" thickBot="1" x14ac:dyDescent="0.3">
      <c r="A462" s="13">
        <v>711220</v>
      </c>
      <c r="B462" s="5" t="s">
        <v>34</v>
      </c>
      <c r="C462" s="5" t="s">
        <v>12</v>
      </c>
      <c r="D462" s="9" t="s">
        <v>39</v>
      </c>
      <c r="E462" s="6"/>
      <c r="F462" s="7">
        <v>3214631</v>
      </c>
      <c r="G462" s="8">
        <f>100*(F462/F463)</f>
        <v>2.3849696693112596</v>
      </c>
      <c r="H462" s="14">
        <f>100*(F462/43978456279)</f>
        <v>7.3095585247611502E-3</v>
      </c>
    </row>
    <row r="463" spans="1:8" ht="23.25" thickBot="1" x14ac:dyDescent="0.3">
      <c r="A463" s="19" t="s">
        <v>14</v>
      </c>
      <c r="B463" s="20"/>
      <c r="C463" s="20"/>
      <c r="D463" s="20"/>
      <c r="E463" s="21"/>
      <c r="F463" s="11">
        <f>SUM(F456:F462)</f>
        <v>134787081</v>
      </c>
      <c r="G463" s="8">
        <f>SUM(G455:G462)</f>
        <v>100</v>
      </c>
      <c r="H463" s="14">
        <f>100*(F463/43978456279)</f>
        <v>0.30648433893383775</v>
      </c>
    </row>
    <row r="464" spans="1:8" ht="26.25" thickBot="1" x14ac:dyDescent="0.3">
      <c r="A464" s="49" t="s">
        <v>110</v>
      </c>
      <c r="B464" s="50"/>
      <c r="C464" s="50"/>
      <c r="D464" s="50"/>
      <c r="E464" s="51"/>
      <c r="F464" s="38" t="s">
        <v>4</v>
      </c>
      <c r="G464" s="30" t="s">
        <v>5</v>
      </c>
      <c r="H464" s="41" t="s">
        <v>6</v>
      </c>
    </row>
    <row r="465" spans="1:8" ht="23.25" thickBot="1" x14ac:dyDescent="0.3">
      <c r="A465" s="2" t="s">
        <v>7</v>
      </c>
      <c r="B465" s="3" t="s">
        <v>206</v>
      </c>
      <c r="C465" s="3" t="s">
        <v>8</v>
      </c>
      <c r="D465" s="3" t="s">
        <v>9</v>
      </c>
      <c r="E465" s="4" t="s">
        <v>10</v>
      </c>
      <c r="F465" s="39"/>
      <c r="G465" s="29"/>
      <c r="H465" s="42"/>
    </row>
    <row r="466" spans="1:8" ht="21" x14ac:dyDescent="0.25">
      <c r="A466" s="13">
        <v>111210</v>
      </c>
      <c r="B466" s="9" t="s">
        <v>11</v>
      </c>
      <c r="C466" s="5" t="s">
        <v>12</v>
      </c>
      <c r="D466" s="9" t="s">
        <v>39</v>
      </c>
      <c r="E466" s="6"/>
      <c r="F466" s="7">
        <v>7058917</v>
      </c>
      <c r="G466" s="8">
        <f>100*(F466/F470)</f>
        <v>5.4169610736621365</v>
      </c>
      <c r="H466" s="14">
        <f>100*(F466/43978456279)</f>
        <v>1.605085216092653E-2</v>
      </c>
    </row>
    <row r="467" spans="1:8" ht="21" x14ac:dyDescent="0.25">
      <c r="A467" s="13">
        <v>313101</v>
      </c>
      <c r="B467" s="5" t="s">
        <v>49</v>
      </c>
      <c r="C467" s="5" t="s">
        <v>16</v>
      </c>
      <c r="D467" s="9" t="s">
        <v>13</v>
      </c>
      <c r="E467" s="6" t="s">
        <v>17</v>
      </c>
      <c r="F467" s="11">
        <v>543222</v>
      </c>
      <c r="G467" s="8">
        <f>100*(F467/F470)</f>
        <v>0.41686457403549199</v>
      </c>
      <c r="H467" s="14">
        <f t="shared" ref="H467" si="111">100*(F467/43978456279)</f>
        <v>1.2352002456698147E-3</v>
      </c>
    </row>
    <row r="468" spans="1:8" ht="21" x14ac:dyDescent="0.25">
      <c r="A468" s="13">
        <v>711220</v>
      </c>
      <c r="B468" s="5" t="s">
        <v>34</v>
      </c>
      <c r="C468" s="5" t="s">
        <v>12</v>
      </c>
      <c r="D468" s="9" t="s">
        <v>39</v>
      </c>
      <c r="E468" s="6"/>
      <c r="F468" s="7">
        <v>71829673</v>
      </c>
      <c r="G468" s="8">
        <f>100*(F468/F470)</f>
        <v>55.121563630069623</v>
      </c>
      <c r="H468" s="14">
        <f>100*(F468/43978456279)</f>
        <v>0.16332922771165831</v>
      </c>
    </row>
    <row r="469" spans="1:8" ht="21.75" thickBot="1" x14ac:dyDescent="0.3">
      <c r="A469" s="13">
        <v>713101</v>
      </c>
      <c r="B469" s="5" t="s">
        <v>34</v>
      </c>
      <c r="C469" s="5" t="s">
        <v>16</v>
      </c>
      <c r="D469" s="9" t="s">
        <v>13</v>
      </c>
      <c r="E469" s="6" t="s">
        <v>17</v>
      </c>
      <c r="F469" s="11">
        <v>50879573</v>
      </c>
      <c r="G469" s="8">
        <f>100*(F469/F470)</f>
        <v>39.044610722232754</v>
      </c>
      <c r="H469" s="14">
        <f t="shared" ref="H469:H470" si="112">100*(F469/43978456279)</f>
        <v>0.11569203947773704</v>
      </c>
    </row>
    <row r="470" spans="1:8" ht="23.25" thickBot="1" x14ac:dyDescent="0.3">
      <c r="A470" s="19" t="s">
        <v>14</v>
      </c>
      <c r="B470" s="20"/>
      <c r="C470" s="20"/>
      <c r="D470" s="20"/>
      <c r="E470" s="21"/>
      <c r="F470" s="11">
        <f>SUM(F466:F469)</f>
        <v>130311385</v>
      </c>
      <c r="G470" s="8">
        <f>SUM(G466:G469)</f>
        <v>100</v>
      </c>
      <c r="H470" s="14">
        <f t="shared" si="112"/>
        <v>0.29630731959599166</v>
      </c>
    </row>
    <row r="471" spans="1:8" ht="26.25" thickBot="1" x14ac:dyDescent="0.75">
      <c r="A471" s="25" t="s">
        <v>111</v>
      </c>
      <c r="B471" s="26"/>
      <c r="C471" s="26"/>
      <c r="D471" s="26"/>
      <c r="E471" s="27"/>
      <c r="F471" s="28" t="s">
        <v>4</v>
      </c>
      <c r="G471" s="30" t="s">
        <v>5</v>
      </c>
      <c r="H471" s="41" t="s">
        <v>6</v>
      </c>
    </row>
    <row r="472" spans="1:8" ht="23.25" thickBot="1" x14ac:dyDescent="0.3">
      <c r="A472" s="2" t="s">
        <v>7</v>
      </c>
      <c r="B472" s="3" t="s">
        <v>206</v>
      </c>
      <c r="C472" s="3" t="s">
        <v>8</v>
      </c>
      <c r="D472" s="3" t="s">
        <v>9</v>
      </c>
      <c r="E472" s="4" t="s">
        <v>10</v>
      </c>
      <c r="F472" s="29"/>
      <c r="G472" s="29"/>
      <c r="H472" s="42"/>
    </row>
    <row r="473" spans="1:8" ht="21" x14ac:dyDescent="0.25">
      <c r="A473" s="13">
        <v>2111</v>
      </c>
      <c r="B473" s="5" t="s">
        <v>48</v>
      </c>
      <c r="C473" s="5" t="s">
        <v>12</v>
      </c>
      <c r="D473" s="5" t="s">
        <v>13</v>
      </c>
      <c r="E473" s="6"/>
      <c r="F473" s="7">
        <v>64615066</v>
      </c>
      <c r="G473" s="8">
        <f>100*(F473/F475)</f>
        <v>50</v>
      </c>
      <c r="H473" s="14">
        <f>100*(F473/43978456279)</f>
        <v>0.14692436130563799</v>
      </c>
    </row>
    <row r="474" spans="1:8" ht="21.75" thickBot="1" x14ac:dyDescent="0.3">
      <c r="A474" s="13">
        <v>213101</v>
      </c>
      <c r="B474" s="5" t="s">
        <v>48</v>
      </c>
      <c r="C474" s="9" t="s">
        <v>16</v>
      </c>
      <c r="D474" s="9" t="s">
        <v>13</v>
      </c>
      <c r="E474" s="10" t="s">
        <v>17</v>
      </c>
      <c r="F474" s="11">
        <v>64615066</v>
      </c>
      <c r="G474" s="8">
        <f>100*(F474/F475)</f>
        <v>50</v>
      </c>
      <c r="H474" s="14">
        <f t="shared" ref="H474" si="113">100*(F474/43978456279)</f>
        <v>0.14692436130563799</v>
      </c>
    </row>
    <row r="475" spans="1:8" ht="23.25" thickBot="1" x14ac:dyDescent="0.3">
      <c r="A475" s="19" t="s">
        <v>14</v>
      </c>
      <c r="B475" s="20"/>
      <c r="C475" s="20"/>
      <c r="D475" s="20"/>
      <c r="E475" s="21"/>
      <c r="F475" s="11">
        <f>SUM(F473:F474)</f>
        <v>129230132</v>
      </c>
      <c r="G475" s="8">
        <v>100</v>
      </c>
      <c r="H475" s="14">
        <f>100*(F475/43978456279)</f>
        <v>0.29384872261127598</v>
      </c>
    </row>
    <row r="476" spans="1:8" ht="26.25" thickBot="1" x14ac:dyDescent="0.3">
      <c r="A476" s="35" t="s">
        <v>112</v>
      </c>
      <c r="B476" s="36"/>
      <c r="C476" s="36"/>
      <c r="D476" s="36"/>
      <c r="E476" s="37"/>
      <c r="F476" s="38" t="s">
        <v>4</v>
      </c>
      <c r="G476" s="30" t="s">
        <v>5</v>
      </c>
      <c r="H476" s="41" t="s">
        <v>6</v>
      </c>
    </row>
    <row r="477" spans="1:8" ht="23.25" thickBot="1" x14ac:dyDescent="0.3">
      <c r="A477" s="2" t="s">
        <v>7</v>
      </c>
      <c r="B477" s="3" t="s">
        <v>206</v>
      </c>
      <c r="C477" s="3" t="s">
        <v>8</v>
      </c>
      <c r="D477" s="3" t="s">
        <v>9</v>
      </c>
      <c r="E477" s="4" t="s">
        <v>10</v>
      </c>
      <c r="F477" s="39"/>
      <c r="G477" s="29"/>
      <c r="H477" s="42"/>
    </row>
    <row r="478" spans="1:8" ht="21" x14ac:dyDescent="0.25">
      <c r="A478" s="13">
        <v>513202</v>
      </c>
      <c r="B478" s="5" t="s">
        <v>40</v>
      </c>
      <c r="C478" s="5" t="s">
        <v>16</v>
      </c>
      <c r="D478" s="9" t="s">
        <v>39</v>
      </c>
      <c r="E478" s="6" t="s">
        <v>53</v>
      </c>
      <c r="F478" s="7">
        <v>8667042</v>
      </c>
      <c r="G478" s="8">
        <f>100*(F478/F482)</f>
        <v>7.7601608167571321</v>
      </c>
      <c r="H478" s="14">
        <f>100*(F478/43978456279)</f>
        <v>1.9707472097283615E-2</v>
      </c>
    </row>
    <row r="479" spans="1:8" ht="21" x14ac:dyDescent="0.25">
      <c r="A479" s="13">
        <v>311220</v>
      </c>
      <c r="B479" s="5" t="s">
        <v>49</v>
      </c>
      <c r="C479" s="5" t="s">
        <v>12</v>
      </c>
      <c r="D479" s="9" t="s">
        <v>39</v>
      </c>
      <c r="E479" s="6"/>
      <c r="F479" s="11">
        <v>35826849</v>
      </c>
      <c r="G479" s="8">
        <f>100*(F479/F482)</f>
        <v>32.078084979589853</v>
      </c>
      <c r="H479" s="14">
        <f t="shared" ref="H479" si="114">100*(F479/43978456279)</f>
        <v>8.1464544304861275E-2</v>
      </c>
    </row>
    <row r="480" spans="1:8" ht="21" x14ac:dyDescent="0.25">
      <c r="A480" s="13">
        <v>313202</v>
      </c>
      <c r="B480" s="5" t="s">
        <v>49</v>
      </c>
      <c r="C480" s="5" t="s">
        <v>16</v>
      </c>
      <c r="D480" s="9" t="s">
        <v>39</v>
      </c>
      <c r="E480" s="6" t="s">
        <v>53</v>
      </c>
      <c r="F480" s="7">
        <v>15981581</v>
      </c>
      <c r="G480" s="8">
        <f>100*(F480/F482)</f>
        <v>14.309338603185523</v>
      </c>
      <c r="H480" s="14">
        <f>100*(F480/43978456279)</f>
        <v>3.6339567943478063E-2</v>
      </c>
    </row>
    <row r="481" spans="1:8" ht="21.75" thickBot="1" x14ac:dyDescent="0.3">
      <c r="A481" s="13">
        <v>511220</v>
      </c>
      <c r="B481" s="5" t="s">
        <v>40</v>
      </c>
      <c r="C481" s="5" t="s">
        <v>12</v>
      </c>
      <c r="D481" s="9" t="s">
        <v>39</v>
      </c>
      <c r="E481" s="10"/>
      <c r="F481" s="11">
        <v>51210899</v>
      </c>
      <c r="G481" s="8">
        <f>100*(F481/F482)</f>
        <v>45.852415600467488</v>
      </c>
      <c r="H481" s="14">
        <f t="shared" ref="H481:H482" si="115">100*(F481/43978456279)</f>
        <v>0.11644542199279863</v>
      </c>
    </row>
    <row r="482" spans="1:8" ht="23.25" thickBot="1" x14ac:dyDescent="0.3">
      <c r="A482" s="19" t="s">
        <v>14</v>
      </c>
      <c r="B482" s="20"/>
      <c r="C482" s="20"/>
      <c r="D482" s="20"/>
      <c r="E482" s="21"/>
      <c r="F482" s="11">
        <f>SUM(F478:F481)</f>
        <v>111686371</v>
      </c>
      <c r="G482" s="8">
        <f>SUM(G478:G481)</f>
        <v>100</v>
      </c>
      <c r="H482" s="14">
        <f t="shared" si="115"/>
        <v>0.25395700633842161</v>
      </c>
    </row>
    <row r="483" spans="1:8" ht="26.25" thickBot="1" x14ac:dyDescent="0.3">
      <c r="A483" s="49" t="s">
        <v>113</v>
      </c>
      <c r="B483" s="50"/>
      <c r="C483" s="50"/>
      <c r="D483" s="50"/>
      <c r="E483" s="51"/>
      <c r="F483" s="38" t="s">
        <v>4</v>
      </c>
      <c r="G483" s="30" t="s">
        <v>5</v>
      </c>
      <c r="H483" s="41" t="s">
        <v>6</v>
      </c>
    </row>
    <row r="484" spans="1:8" ht="23.25" thickBot="1" x14ac:dyDescent="0.3">
      <c r="A484" s="2" t="s">
        <v>7</v>
      </c>
      <c r="B484" s="3" t="s">
        <v>206</v>
      </c>
      <c r="C484" s="3" t="s">
        <v>8</v>
      </c>
      <c r="D484" s="3" t="s">
        <v>9</v>
      </c>
      <c r="E484" s="4" t="s">
        <v>10</v>
      </c>
      <c r="F484" s="39"/>
      <c r="G484" s="29"/>
      <c r="H484" s="42"/>
    </row>
    <row r="485" spans="1:8" ht="21" x14ac:dyDescent="0.25">
      <c r="A485" s="13">
        <v>311210</v>
      </c>
      <c r="B485" s="5" t="s">
        <v>49</v>
      </c>
      <c r="C485" s="5" t="s">
        <v>12</v>
      </c>
      <c r="D485" s="9" t="s">
        <v>39</v>
      </c>
      <c r="E485" s="6"/>
      <c r="F485" s="7">
        <v>14800946</v>
      </c>
      <c r="G485" s="8">
        <f>100*(F485/F489)</f>
        <v>14.816916413356134</v>
      </c>
      <c r="H485" s="14">
        <f>100*(F485/43978456279)</f>
        <v>3.3654992130925591E-2</v>
      </c>
    </row>
    <row r="486" spans="1:8" ht="21" x14ac:dyDescent="0.25">
      <c r="A486" s="13">
        <v>311220</v>
      </c>
      <c r="B486" s="5" t="s">
        <v>49</v>
      </c>
      <c r="C486" s="5" t="s">
        <v>12</v>
      </c>
      <c r="D486" s="9" t="s">
        <v>39</v>
      </c>
      <c r="E486" s="6"/>
      <c r="F486" s="11">
        <v>83713444</v>
      </c>
      <c r="G486" s="8">
        <f>100*(F486/F489)</f>
        <v>83.803771895537608</v>
      </c>
      <c r="H486" s="14">
        <f t="shared" ref="H486" si="116">100*(F486/43978456279)</f>
        <v>0.19035102885130989</v>
      </c>
    </row>
    <row r="487" spans="1:8" ht="21" x14ac:dyDescent="0.25">
      <c r="A487" s="13">
        <v>313202</v>
      </c>
      <c r="B487" s="5" t="s">
        <v>49</v>
      </c>
      <c r="C487" s="5" t="s">
        <v>16</v>
      </c>
      <c r="D487" s="9" t="s">
        <v>39</v>
      </c>
      <c r="E487" s="10" t="s">
        <v>53</v>
      </c>
      <c r="F487" s="7">
        <v>99273</v>
      </c>
      <c r="G487" s="8">
        <f>100*(F487/F489)</f>
        <v>9.9380116858956424E-2</v>
      </c>
      <c r="H487" s="14">
        <f>100*(F487/43978456279)</f>
        <v>2.2573097920993535E-4</v>
      </c>
    </row>
    <row r="488" spans="1:8" ht="21.75" thickBot="1" x14ac:dyDescent="0.3">
      <c r="A488" s="13">
        <v>411220</v>
      </c>
      <c r="B488" s="5" t="s">
        <v>21</v>
      </c>
      <c r="C488" s="5" t="s">
        <v>12</v>
      </c>
      <c r="D488" s="9" t="s">
        <v>39</v>
      </c>
      <c r="E488" s="10"/>
      <c r="F488" s="11">
        <v>1278552</v>
      </c>
      <c r="G488" s="8">
        <f>100*(F488/F489)</f>
        <v>1.2799315742473025</v>
      </c>
      <c r="H488" s="14">
        <f t="shared" ref="H488:H489" si="117">100*(F488/43978456279)</f>
        <v>2.907223463890698E-3</v>
      </c>
    </row>
    <row r="489" spans="1:8" ht="23.25" thickBot="1" x14ac:dyDescent="0.3">
      <c r="A489" s="19" t="s">
        <v>14</v>
      </c>
      <c r="B489" s="20"/>
      <c r="C489" s="20"/>
      <c r="D489" s="20"/>
      <c r="E489" s="21"/>
      <c r="F489" s="11">
        <f>SUM(F485:F488)</f>
        <v>99892215</v>
      </c>
      <c r="G489" s="8">
        <f>SUM(G485:G488)</f>
        <v>100</v>
      </c>
      <c r="H489" s="14">
        <f t="shared" si="117"/>
        <v>0.22713897542533612</v>
      </c>
    </row>
    <row r="490" spans="1:8" ht="26.25" thickBot="1" x14ac:dyDescent="0.3">
      <c r="A490" s="35" t="s">
        <v>114</v>
      </c>
      <c r="B490" s="36"/>
      <c r="C490" s="36"/>
      <c r="D490" s="36"/>
      <c r="E490" s="37"/>
      <c r="F490" s="38" t="s">
        <v>4</v>
      </c>
      <c r="G490" s="30" t="s">
        <v>5</v>
      </c>
      <c r="H490" s="41" t="s">
        <v>6</v>
      </c>
    </row>
    <row r="491" spans="1:8" ht="23.25" thickBot="1" x14ac:dyDescent="0.3">
      <c r="A491" s="2" t="s">
        <v>7</v>
      </c>
      <c r="B491" s="3" t="s">
        <v>206</v>
      </c>
      <c r="C491" s="3" t="s">
        <v>8</v>
      </c>
      <c r="D491" s="3" t="s">
        <v>9</v>
      </c>
      <c r="E491" s="4" t="s">
        <v>10</v>
      </c>
      <c r="F491" s="39"/>
      <c r="G491" s="29"/>
      <c r="H491" s="42"/>
    </row>
    <row r="492" spans="1:8" ht="21" x14ac:dyDescent="0.25">
      <c r="A492" s="13">
        <v>212</v>
      </c>
      <c r="B492" s="5" t="s">
        <v>48</v>
      </c>
      <c r="C492" s="5" t="s">
        <v>35</v>
      </c>
      <c r="D492" s="9"/>
      <c r="E492" s="6"/>
      <c r="F492" s="7">
        <v>39409347</v>
      </c>
      <c r="G492" s="8">
        <f>100*(F492/F497)</f>
        <v>39.522027462056521</v>
      </c>
      <c r="H492" s="14">
        <f t="shared" ref="H492:H497" si="118">100*(F492/43978456279)</f>
        <v>8.9610573754536765E-2</v>
      </c>
    </row>
    <row r="493" spans="1:8" ht="21" x14ac:dyDescent="0.25">
      <c r="A493" s="13">
        <v>213202</v>
      </c>
      <c r="B493" s="5" t="s">
        <v>48</v>
      </c>
      <c r="C493" s="5" t="s">
        <v>35</v>
      </c>
      <c r="D493" s="9"/>
      <c r="E493" s="6"/>
      <c r="F493" s="11">
        <v>13263905</v>
      </c>
      <c r="G493" s="8">
        <f>100*(F493/F497)</f>
        <v>13.301829580279744</v>
      </c>
      <c r="H493" s="14">
        <f t="shared" si="118"/>
        <v>3.0160005880728473E-2</v>
      </c>
    </row>
    <row r="494" spans="1:8" ht="21" x14ac:dyDescent="0.25">
      <c r="A494" s="13">
        <v>311210</v>
      </c>
      <c r="B494" s="5" t="s">
        <v>49</v>
      </c>
      <c r="C494" s="5" t="s">
        <v>12</v>
      </c>
      <c r="D494" s="9" t="s">
        <v>39</v>
      </c>
      <c r="E494" s="6"/>
      <c r="F494" s="11">
        <v>1141897.5</v>
      </c>
      <c r="G494" s="8">
        <f>100*(F494/F497)</f>
        <v>1.1451624497572539</v>
      </c>
      <c r="H494" s="14">
        <f t="shared" si="118"/>
        <v>2.5964929117925032E-3</v>
      </c>
    </row>
    <row r="495" spans="1:8" ht="21" x14ac:dyDescent="0.25">
      <c r="A495" s="13">
        <v>312010</v>
      </c>
      <c r="B495" s="5" t="s">
        <v>49</v>
      </c>
      <c r="C495" s="5" t="s">
        <v>35</v>
      </c>
      <c r="D495" s="9"/>
      <c r="E495" s="6"/>
      <c r="F495" s="11">
        <v>44757845</v>
      </c>
      <c r="G495" s="8">
        <f>100*(F495/F497)</f>
        <v>44.885818058149226</v>
      </c>
      <c r="H495" s="14">
        <f t="shared" si="118"/>
        <v>0.10177220572740331</v>
      </c>
    </row>
    <row r="496" spans="1:8" ht="21.75" thickBot="1" x14ac:dyDescent="0.3">
      <c r="A496" s="13">
        <v>313202</v>
      </c>
      <c r="B496" s="5" t="s">
        <v>49</v>
      </c>
      <c r="C496" s="5" t="s">
        <v>16</v>
      </c>
      <c r="D496" s="9" t="s">
        <v>39</v>
      </c>
      <c r="E496" s="6" t="s">
        <v>53</v>
      </c>
      <c r="F496" s="11">
        <v>1141897.5</v>
      </c>
      <c r="G496" s="8">
        <f>100*(F496/F497)</f>
        <v>1.1451624497572539</v>
      </c>
      <c r="H496" s="14">
        <f t="shared" si="118"/>
        <v>2.5964929117925032E-3</v>
      </c>
    </row>
    <row r="497" spans="1:8" ht="23.25" thickBot="1" x14ac:dyDescent="0.3">
      <c r="A497" s="19" t="s">
        <v>14</v>
      </c>
      <c r="B497" s="20"/>
      <c r="C497" s="20"/>
      <c r="D497" s="20"/>
      <c r="E497" s="21"/>
      <c r="F497" s="11">
        <f>SUM(F492:F496)</f>
        <v>99714892</v>
      </c>
      <c r="G497" s="8">
        <f>SUM(G492:G496)</f>
        <v>99.999999999999986</v>
      </c>
      <c r="H497" s="14">
        <f t="shared" si="118"/>
        <v>0.22673577118625357</v>
      </c>
    </row>
    <row r="498" spans="1:8" ht="26.25" thickBot="1" x14ac:dyDescent="0.3">
      <c r="A498" s="49" t="s">
        <v>115</v>
      </c>
      <c r="B498" s="50"/>
      <c r="C498" s="50"/>
      <c r="D498" s="50"/>
      <c r="E498" s="51"/>
      <c r="F498" s="38" t="s">
        <v>4</v>
      </c>
      <c r="G498" s="30" t="s">
        <v>5</v>
      </c>
      <c r="H498" s="41" t="s">
        <v>6</v>
      </c>
    </row>
    <row r="499" spans="1:8" ht="23.25" thickBot="1" x14ac:dyDescent="0.3">
      <c r="A499" s="2" t="s">
        <v>7</v>
      </c>
      <c r="B499" s="3" t="s">
        <v>206</v>
      </c>
      <c r="C499" s="3" t="s">
        <v>8</v>
      </c>
      <c r="D499" s="3" t="s">
        <v>9</v>
      </c>
      <c r="E499" s="4" t="s">
        <v>10</v>
      </c>
      <c r="F499" s="39"/>
      <c r="G499" s="29"/>
      <c r="H499" s="42"/>
    </row>
    <row r="500" spans="1:8" ht="21" x14ac:dyDescent="0.25">
      <c r="A500" s="13">
        <v>1111</v>
      </c>
      <c r="B500" s="5" t="s">
        <v>11</v>
      </c>
      <c r="C500" s="5" t="s">
        <v>12</v>
      </c>
      <c r="D500" s="5" t="s">
        <v>13</v>
      </c>
      <c r="E500" s="6"/>
      <c r="F500" s="7">
        <v>29798586</v>
      </c>
      <c r="G500" s="8">
        <f>100*(F500/F504)</f>
        <v>31.492521159460424</v>
      </c>
      <c r="H500" s="14">
        <f>100*(F500/43978456279)</f>
        <v>6.7757235067455096E-2</v>
      </c>
    </row>
    <row r="501" spans="1:8" ht="21" x14ac:dyDescent="0.25">
      <c r="A501" s="13">
        <v>111210</v>
      </c>
      <c r="B501" s="9" t="s">
        <v>11</v>
      </c>
      <c r="C501" s="5" t="s">
        <v>12</v>
      </c>
      <c r="D501" s="9" t="s">
        <v>39</v>
      </c>
      <c r="E501" s="6"/>
      <c r="F501" s="11">
        <v>38866</v>
      </c>
      <c r="G501" s="8">
        <f>100*(F501/F504)</f>
        <v>4.1075382817949445E-2</v>
      </c>
      <c r="H501" s="14">
        <f t="shared" ref="H501" si="119">100*(F501/43978456279)</f>
        <v>8.8375089278790287E-5</v>
      </c>
    </row>
    <row r="502" spans="1:8" ht="21" x14ac:dyDescent="0.25">
      <c r="A502" s="13">
        <v>113101</v>
      </c>
      <c r="B502" s="5" t="s">
        <v>11</v>
      </c>
      <c r="C502" s="9" t="s">
        <v>16</v>
      </c>
      <c r="D502" s="5" t="s">
        <v>13</v>
      </c>
      <c r="E502" s="10" t="s">
        <v>17</v>
      </c>
      <c r="F502" s="7">
        <v>29940412</v>
      </c>
      <c r="G502" s="8">
        <f>100*(F502/F504)</f>
        <v>31.642409422814989</v>
      </c>
      <c r="H502" s="14">
        <f>100*(F502/43978456279)</f>
        <v>6.8079724786285281E-2</v>
      </c>
    </row>
    <row r="503" spans="1:8" ht="21.75" thickBot="1" x14ac:dyDescent="0.3">
      <c r="A503" s="13">
        <v>113201</v>
      </c>
      <c r="B503" s="5" t="s">
        <v>11</v>
      </c>
      <c r="C503" s="9" t="s">
        <v>16</v>
      </c>
      <c r="D503" s="9" t="s">
        <v>39</v>
      </c>
      <c r="E503" s="10" t="s">
        <v>17</v>
      </c>
      <c r="F503" s="11">
        <v>34843287</v>
      </c>
      <c r="G503" s="8">
        <f>100*(F503/F504)</f>
        <v>36.82399403490664</v>
      </c>
      <c r="H503" s="14">
        <f t="shared" ref="H503:H504" si="120">100*(F503/43978456279)</f>
        <v>7.9228081083505195E-2</v>
      </c>
    </row>
    <row r="504" spans="1:8" ht="23.25" thickBot="1" x14ac:dyDescent="0.3">
      <c r="A504" s="19" t="s">
        <v>14</v>
      </c>
      <c r="B504" s="20"/>
      <c r="C504" s="20"/>
      <c r="D504" s="20"/>
      <c r="E504" s="21"/>
      <c r="F504" s="11">
        <f>SUM(F500:F503)</f>
        <v>94621151</v>
      </c>
      <c r="G504" s="8">
        <v>100</v>
      </c>
      <c r="H504" s="14">
        <f t="shared" si="120"/>
        <v>0.21515341602652438</v>
      </c>
    </row>
    <row r="505" spans="1:8" ht="26.25" thickBot="1" x14ac:dyDescent="0.3">
      <c r="A505" s="35" t="s">
        <v>116</v>
      </c>
      <c r="B505" s="36"/>
      <c r="C505" s="36"/>
      <c r="D505" s="36"/>
      <c r="E505" s="37"/>
      <c r="F505" s="38" t="s">
        <v>4</v>
      </c>
      <c r="G505" s="30" t="s">
        <v>5</v>
      </c>
      <c r="H505" s="41" t="s">
        <v>6</v>
      </c>
    </row>
    <row r="506" spans="1:8" ht="23.25" thickBot="1" x14ac:dyDescent="0.3">
      <c r="A506" s="2" t="s">
        <v>7</v>
      </c>
      <c r="B506" s="3" t="s">
        <v>206</v>
      </c>
      <c r="C506" s="3" t="s">
        <v>8</v>
      </c>
      <c r="D506" s="3" t="s">
        <v>9</v>
      </c>
      <c r="E506" s="4" t="s">
        <v>10</v>
      </c>
      <c r="F506" s="39"/>
      <c r="G506" s="29"/>
      <c r="H506" s="42"/>
    </row>
    <row r="507" spans="1:8" ht="21" x14ac:dyDescent="0.25">
      <c r="A507" s="13">
        <v>511220</v>
      </c>
      <c r="B507" s="5" t="s">
        <v>40</v>
      </c>
      <c r="C507" s="5" t="s">
        <v>12</v>
      </c>
      <c r="D507" s="9" t="s">
        <v>39</v>
      </c>
      <c r="E507" s="6"/>
      <c r="F507" s="7">
        <v>23023487</v>
      </c>
      <c r="G507" s="8">
        <f>100*(F507/F512)</f>
        <v>25.096800168434854</v>
      </c>
      <c r="H507" s="14">
        <f t="shared" ref="H507:H512" si="121">100*(F507/43978456279)</f>
        <v>5.2351739801730753E-2</v>
      </c>
    </row>
    <row r="508" spans="1:8" ht="21" x14ac:dyDescent="0.25">
      <c r="A508" s="13">
        <v>612</v>
      </c>
      <c r="B508" s="17" t="s">
        <v>52</v>
      </c>
      <c r="C508" s="5" t="s">
        <v>35</v>
      </c>
      <c r="D508" s="9"/>
      <c r="E508" s="6"/>
      <c r="F508" s="11">
        <v>1576714.5</v>
      </c>
      <c r="G508" s="8">
        <f>100*(F508/F512)</f>
        <v>1.7187009391398302</v>
      </c>
      <c r="H508" s="14">
        <f t="shared" si="121"/>
        <v>3.5851974657711925E-3</v>
      </c>
    </row>
    <row r="509" spans="1:8" ht="21" x14ac:dyDescent="0.25">
      <c r="A509" s="13">
        <v>611220</v>
      </c>
      <c r="B509" s="17" t="s">
        <v>52</v>
      </c>
      <c r="C509" s="5" t="s">
        <v>12</v>
      </c>
      <c r="D509" s="9" t="s">
        <v>39</v>
      </c>
      <c r="E509" s="6"/>
      <c r="F509" s="11">
        <v>7852323</v>
      </c>
      <c r="G509" s="8">
        <f>100*(F509/F512)</f>
        <v>8.5594411128516228</v>
      </c>
      <c r="H509" s="14">
        <f t="shared" si="121"/>
        <v>1.7854930946608817E-2</v>
      </c>
    </row>
    <row r="510" spans="1:8" ht="21" x14ac:dyDescent="0.25">
      <c r="A510" s="13">
        <v>612020</v>
      </c>
      <c r="B510" s="17" t="s">
        <v>52</v>
      </c>
      <c r="C510" s="5" t="s">
        <v>35</v>
      </c>
      <c r="D510" s="9"/>
      <c r="E510" s="6"/>
      <c r="F510" s="11">
        <f>40968702+1697841</f>
        <v>42666543</v>
      </c>
      <c r="G510" s="8">
        <f>100*(F510/F512)</f>
        <v>46.508754453612205</v>
      </c>
      <c r="H510" s="14">
        <f t="shared" si="121"/>
        <v>9.7016918305005515E-2</v>
      </c>
    </row>
    <row r="511" spans="1:8" ht="21.75" thickBot="1" x14ac:dyDescent="0.3">
      <c r="A511" s="13">
        <v>613202</v>
      </c>
      <c r="B511" s="17" t="s">
        <v>52</v>
      </c>
      <c r="C511" s="5" t="s">
        <v>16</v>
      </c>
      <c r="D511" s="9" t="s">
        <v>39</v>
      </c>
      <c r="E511" s="6" t="s">
        <v>53</v>
      </c>
      <c r="F511" s="11">
        <v>16619667.5</v>
      </c>
      <c r="G511" s="8">
        <f>100*(F511/F512)</f>
        <v>18.116303325961493</v>
      </c>
      <c r="H511" s="14">
        <f t="shared" si="121"/>
        <v>3.7790474942013826E-2</v>
      </c>
    </row>
    <row r="512" spans="1:8" ht="23.25" thickBot="1" x14ac:dyDescent="0.3">
      <c r="A512" s="19" t="s">
        <v>14</v>
      </c>
      <c r="B512" s="20"/>
      <c r="C512" s="20"/>
      <c r="D512" s="20"/>
      <c r="E512" s="21"/>
      <c r="F512" s="11">
        <f>SUM(F507:F511)</f>
        <v>91738735</v>
      </c>
      <c r="G512" s="8">
        <f>SUM(G507:G511)</f>
        <v>100</v>
      </c>
      <c r="H512" s="14">
        <f t="shared" si="121"/>
        <v>0.20859926146113011</v>
      </c>
    </row>
    <row r="513" spans="1:8" ht="26.25" thickBot="1" x14ac:dyDescent="0.75">
      <c r="A513" s="25" t="s">
        <v>117</v>
      </c>
      <c r="B513" s="26"/>
      <c r="C513" s="26"/>
      <c r="D513" s="26"/>
      <c r="E513" s="27"/>
      <c r="F513" s="28" t="s">
        <v>4</v>
      </c>
      <c r="G513" s="30" t="s">
        <v>5</v>
      </c>
      <c r="H513" s="41" t="s">
        <v>6</v>
      </c>
    </row>
    <row r="514" spans="1:8" ht="23.25" thickBot="1" x14ac:dyDescent="0.3">
      <c r="A514" s="2" t="s">
        <v>7</v>
      </c>
      <c r="B514" s="3" t="s">
        <v>206</v>
      </c>
      <c r="C514" s="3" t="s">
        <v>8</v>
      </c>
      <c r="D514" s="3" t="s">
        <v>9</v>
      </c>
      <c r="E514" s="4" t="s">
        <v>10</v>
      </c>
      <c r="F514" s="29"/>
      <c r="G514" s="29"/>
      <c r="H514" s="42"/>
    </row>
    <row r="515" spans="1:8" ht="21.75" thickBot="1" x14ac:dyDescent="0.3">
      <c r="A515" s="13">
        <v>511220</v>
      </c>
      <c r="B515" s="5" t="s">
        <v>40</v>
      </c>
      <c r="C515" s="5" t="s">
        <v>12</v>
      </c>
      <c r="D515" s="9" t="s">
        <v>39</v>
      </c>
      <c r="E515" s="6"/>
      <c r="F515" s="7">
        <v>83052156</v>
      </c>
      <c r="G515" s="8">
        <f>100*(F515/F516)</f>
        <v>100</v>
      </c>
      <c r="H515" s="14">
        <f>100*(F515/43978456279)</f>
        <v>0.1888473653397833</v>
      </c>
    </row>
    <row r="516" spans="1:8" ht="23.25" thickBot="1" x14ac:dyDescent="0.3">
      <c r="A516" s="19" t="s">
        <v>14</v>
      </c>
      <c r="B516" s="20"/>
      <c r="C516" s="20"/>
      <c r="D516" s="20"/>
      <c r="E516" s="21"/>
      <c r="F516" s="11">
        <f>SUM(F514:F515)</f>
        <v>83052156</v>
      </c>
      <c r="G516" s="8">
        <v>100</v>
      </c>
      <c r="H516" s="14">
        <f t="shared" ref="H516" si="122">100*(F516/43978456279)</f>
        <v>0.1888473653397833</v>
      </c>
    </row>
    <row r="517" spans="1:8" ht="26.25" thickBot="1" x14ac:dyDescent="0.3">
      <c r="A517" s="35" t="s">
        <v>118</v>
      </c>
      <c r="B517" s="36"/>
      <c r="C517" s="36"/>
      <c r="D517" s="36"/>
      <c r="E517" s="37"/>
      <c r="F517" s="38" t="s">
        <v>4</v>
      </c>
      <c r="G517" s="30" t="s">
        <v>5</v>
      </c>
      <c r="H517" s="41" t="s">
        <v>6</v>
      </c>
    </row>
    <row r="518" spans="1:8" ht="23.25" thickBot="1" x14ac:dyDescent="0.3">
      <c r="A518" s="2" t="s">
        <v>7</v>
      </c>
      <c r="B518" s="3" t="s">
        <v>206</v>
      </c>
      <c r="C518" s="3" t="s">
        <v>8</v>
      </c>
      <c r="D518" s="3" t="s">
        <v>9</v>
      </c>
      <c r="E518" s="4" t="s">
        <v>10</v>
      </c>
      <c r="F518" s="39"/>
      <c r="G518" s="29"/>
      <c r="H518" s="42"/>
    </row>
    <row r="519" spans="1:8" ht="21" x14ac:dyDescent="0.25">
      <c r="A519" s="13">
        <v>5112</v>
      </c>
      <c r="B519" s="5" t="s">
        <v>40</v>
      </c>
      <c r="C519" s="5" t="s">
        <v>12</v>
      </c>
      <c r="D519" s="9" t="s">
        <v>39</v>
      </c>
      <c r="E519" s="6"/>
      <c r="F519" s="7">
        <v>49281195</v>
      </c>
      <c r="G519" s="8">
        <f>100*(F519/F523)</f>
        <v>61.085039592880065</v>
      </c>
      <c r="H519" s="14">
        <f>100*(F519/43978456279)</f>
        <v>0.11205758266583835</v>
      </c>
    </row>
    <row r="520" spans="1:8" ht="21" x14ac:dyDescent="0.25">
      <c r="A520" s="13">
        <v>511220</v>
      </c>
      <c r="B520" s="5" t="s">
        <v>40</v>
      </c>
      <c r="C520" s="5" t="s">
        <v>12</v>
      </c>
      <c r="D520" s="9" t="s">
        <v>39</v>
      </c>
      <c r="E520" s="6"/>
      <c r="F520" s="11">
        <v>14285781</v>
      </c>
      <c r="G520" s="8">
        <f>100*(F520/F523)</f>
        <v>17.707514965905631</v>
      </c>
      <c r="H520" s="14">
        <f t="shared" ref="H520" si="123">100*(F520/43978456279)</f>
        <v>3.2483589031344774E-2</v>
      </c>
    </row>
    <row r="521" spans="1:8" ht="21" x14ac:dyDescent="0.25">
      <c r="A521" s="13">
        <v>512020</v>
      </c>
      <c r="B521" s="5" t="s">
        <v>40</v>
      </c>
      <c r="C521" s="5" t="s">
        <v>35</v>
      </c>
      <c r="D521" s="9"/>
      <c r="E521" s="10"/>
      <c r="F521" s="7">
        <f>17058320+25539</f>
        <v>17083859</v>
      </c>
      <c r="G521" s="8">
        <f>100*(F521/F523)</f>
        <v>21.175789333318328</v>
      </c>
      <c r="H521" s="14">
        <f>100*(F521/43978456279)</f>
        <v>3.8845972427089606E-2</v>
      </c>
    </row>
    <row r="522" spans="1:8" ht="21.75" thickBot="1" x14ac:dyDescent="0.3">
      <c r="A522" s="13">
        <v>513202</v>
      </c>
      <c r="B522" s="5" t="s">
        <v>40</v>
      </c>
      <c r="C522" s="5" t="s">
        <v>16</v>
      </c>
      <c r="D522" s="9" t="s">
        <v>39</v>
      </c>
      <c r="E522" s="6" t="s">
        <v>53</v>
      </c>
      <c r="F522" s="11">
        <v>25539</v>
      </c>
      <c r="G522" s="8">
        <f>100*(F522/F523)</f>
        <v>3.1656107895974603E-2</v>
      </c>
      <c r="H522" s="14">
        <f t="shared" ref="H522:H523" si="124">100*(F522/43978456279)</f>
        <v>5.8071615424561959E-5</v>
      </c>
    </row>
    <row r="523" spans="1:8" ht="23.25" thickBot="1" x14ac:dyDescent="0.3">
      <c r="A523" s="19" t="s">
        <v>14</v>
      </c>
      <c r="B523" s="20"/>
      <c r="C523" s="20"/>
      <c r="D523" s="20"/>
      <c r="E523" s="21"/>
      <c r="F523" s="11">
        <f>SUM(F519:F522)</f>
        <v>80676374</v>
      </c>
      <c r="G523" s="8">
        <f>SUM(G519:G522)</f>
        <v>100</v>
      </c>
      <c r="H523" s="14">
        <f t="shared" si="124"/>
        <v>0.1834452157396973</v>
      </c>
    </row>
    <row r="524" spans="1:8" ht="26.25" thickBot="1" x14ac:dyDescent="0.75">
      <c r="A524" s="25" t="s">
        <v>119</v>
      </c>
      <c r="B524" s="26"/>
      <c r="C524" s="26"/>
      <c r="D524" s="26"/>
      <c r="E524" s="27"/>
      <c r="F524" s="28" t="s">
        <v>4</v>
      </c>
      <c r="G524" s="30" t="s">
        <v>5</v>
      </c>
      <c r="H524" s="41" t="s">
        <v>6</v>
      </c>
    </row>
    <row r="525" spans="1:8" ht="23.25" thickBot="1" x14ac:dyDescent="0.3">
      <c r="A525" s="2" t="s">
        <v>7</v>
      </c>
      <c r="B525" s="3" t="s">
        <v>206</v>
      </c>
      <c r="C525" s="3" t="s">
        <v>8</v>
      </c>
      <c r="D525" s="3" t="s">
        <v>9</v>
      </c>
      <c r="E525" s="4" t="s">
        <v>10</v>
      </c>
      <c r="F525" s="29"/>
      <c r="G525" s="29"/>
      <c r="H525" s="42"/>
    </row>
    <row r="526" spans="1:8" ht="21" x14ac:dyDescent="0.25">
      <c r="A526" s="13">
        <v>111210</v>
      </c>
      <c r="B526" s="9" t="s">
        <v>11</v>
      </c>
      <c r="C526" s="5" t="s">
        <v>12</v>
      </c>
      <c r="D526" s="9" t="s">
        <v>39</v>
      </c>
      <c r="E526" s="6"/>
      <c r="F526" s="7">
        <v>72328750</v>
      </c>
      <c r="G526" s="8">
        <f>100*(F526/F528)</f>
        <v>92.372525818586311</v>
      </c>
      <c r="H526" s="14">
        <f>100*(F526/43978456279)</f>
        <v>0.1644640492634514</v>
      </c>
    </row>
    <row r="527" spans="1:8" ht="21.75" thickBot="1" x14ac:dyDescent="0.3">
      <c r="A527" s="13">
        <v>113201</v>
      </c>
      <c r="B527" s="5" t="s">
        <v>11</v>
      </c>
      <c r="C527" s="9" t="s">
        <v>16</v>
      </c>
      <c r="D527" s="9" t="s">
        <v>39</v>
      </c>
      <c r="E527" s="10" t="s">
        <v>17</v>
      </c>
      <c r="F527" s="11">
        <f>5966796+5604</f>
        <v>5972400</v>
      </c>
      <c r="G527" s="8">
        <f>100*(F527/F528)</f>
        <v>7.6274741814136835</v>
      </c>
      <c r="H527" s="14">
        <f t="shared" ref="H527" si="125">100*(F527/43978456279)</f>
        <v>1.3580285679222124E-2</v>
      </c>
    </row>
    <row r="528" spans="1:8" ht="23.25" thickBot="1" x14ac:dyDescent="0.3">
      <c r="A528" s="19" t="s">
        <v>14</v>
      </c>
      <c r="B528" s="20"/>
      <c r="C528" s="20"/>
      <c r="D528" s="20"/>
      <c r="E528" s="21"/>
      <c r="F528" s="11">
        <f>SUM(F526:F527)</f>
        <v>78301150</v>
      </c>
      <c r="G528" s="8">
        <v>100</v>
      </c>
      <c r="H528" s="14">
        <f>100*(F528/43978456279)</f>
        <v>0.17804433494267355</v>
      </c>
    </row>
    <row r="529" spans="1:8" ht="26.25" thickBot="1" x14ac:dyDescent="0.75">
      <c r="A529" s="25" t="s">
        <v>120</v>
      </c>
      <c r="B529" s="26"/>
      <c r="C529" s="26"/>
      <c r="D529" s="26"/>
      <c r="E529" s="27"/>
      <c r="F529" s="28" t="s">
        <v>4</v>
      </c>
      <c r="G529" s="30" t="s">
        <v>5</v>
      </c>
      <c r="H529" s="41" t="s">
        <v>6</v>
      </c>
    </row>
    <row r="530" spans="1:8" ht="23.25" thickBot="1" x14ac:dyDescent="0.3">
      <c r="A530" s="2" t="s">
        <v>7</v>
      </c>
      <c r="B530" s="3" t="s">
        <v>206</v>
      </c>
      <c r="C530" s="3" t="s">
        <v>8</v>
      </c>
      <c r="D530" s="3" t="s">
        <v>9</v>
      </c>
      <c r="E530" s="4" t="s">
        <v>10</v>
      </c>
      <c r="F530" s="29"/>
      <c r="G530" s="29"/>
      <c r="H530" s="42"/>
    </row>
    <row r="531" spans="1:8" ht="21" x14ac:dyDescent="0.25">
      <c r="A531" s="13">
        <v>111210</v>
      </c>
      <c r="B531" s="9" t="s">
        <v>11</v>
      </c>
      <c r="C531" s="5" t="s">
        <v>12</v>
      </c>
      <c r="D531" s="9" t="s">
        <v>39</v>
      </c>
      <c r="E531" s="6"/>
      <c r="F531" s="7">
        <v>65547414</v>
      </c>
      <c r="G531" s="8">
        <f>100*(F531/F533)</f>
        <v>94.826563474320807</v>
      </c>
      <c r="H531" s="14">
        <f>100*(F531/43978456279)</f>
        <v>0.14904437205382154</v>
      </c>
    </row>
    <row r="532" spans="1:8" ht="21.75" thickBot="1" x14ac:dyDescent="0.3">
      <c r="A532" s="13">
        <v>113101</v>
      </c>
      <c r="B532" s="5" t="s">
        <v>11</v>
      </c>
      <c r="C532" s="9" t="s">
        <v>16</v>
      </c>
      <c r="D532" s="5" t="s">
        <v>13</v>
      </c>
      <c r="E532" s="10" t="s">
        <v>17</v>
      </c>
      <c r="F532" s="11">
        <v>3576059</v>
      </c>
      <c r="G532" s="8">
        <f>100*(F532/F533)</f>
        <v>5.1734365256792003</v>
      </c>
      <c r="H532" s="14">
        <f t="shared" ref="H532" si="126">100*(F532/43978456279)</f>
        <v>8.1313881899660757E-3</v>
      </c>
    </row>
    <row r="533" spans="1:8" ht="23.25" thickBot="1" x14ac:dyDescent="0.3">
      <c r="A533" s="19" t="s">
        <v>14</v>
      </c>
      <c r="B533" s="20"/>
      <c r="C533" s="20"/>
      <c r="D533" s="20"/>
      <c r="E533" s="21"/>
      <c r="F533" s="11">
        <f>SUM(F531:F532)</f>
        <v>69123473</v>
      </c>
      <c r="G533" s="8">
        <v>100</v>
      </c>
      <c r="H533" s="14">
        <f>100*(F533/43978456279)</f>
        <v>0.1571757602437876</v>
      </c>
    </row>
    <row r="534" spans="1:8" ht="26.25" thickBot="1" x14ac:dyDescent="0.75">
      <c r="A534" s="25" t="s">
        <v>121</v>
      </c>
      <c r="B534" s="26"/>
      <c r="C534" s="26"/>
      <c r="D534" s="26"/>
      <c r="E534" s="27"/>
      <c r="F534" s="28" t="s">
        <v>4</v>
      </c>
      <c r="G534" s="30" t="s">
        <v>5</v>
      </c>
      <c r="H534" s="41" t="s">
        <v>6</v>
      </c>
    </row>
    <row r="535" spans="1:8" ht="23.25" thickBot="1" x14ac:dyDescent="0.3">
      <c r="A535" s="2" t="s">
        <v>7</v>
      </c>
      <c r="B535" s="3" t="s">
        <v>206</v>
      </c>
      <c r="C535" s="3" t="s">
        <v>8</v>
      </c>
      <c r="D535" s="3" t="s">
        <v>9</v>
      </c>
      <c r="E535" s="4" t="s">
        <v>10</v>
      </c>
      <c r="F535" s="29"/>
      <c r="G535" s="29"/>
      <c r="H535" s="42"/>
    </row>
    <row r="536" spans="1:8" ht="21" x14ac:dyDescent="0.25">
      <c r="A536" s="13">
        <v>511220</v>
      </c>
      <c r="B536" s="5" t="s">
        <v>40</v>
      </c>
      <c r="C536" s="5" t="s">
        <v>12</v>
      </c>
      <c r="D536" s="9" t="s">
        <v>39</v>
      </c>
      <c r="E536" s="6"/>
      <c r="F536" s="7">
        <v>65506956</v>
      </c>
      <c r="G536" s="8">
        <f>100*(F536/F538)</f>
        <v>99.835655955006487</v>
      </c>
      <c r="H536" s="14">
        <f>100*(F536/43978456279)</f>
        <v>0.14895237701028627</v>
      </c>
    </row>
    <row r="537" spans="1:8" ht="21.75" thickBot="1" x14ac:dyDescent="0.3">
      <c r="A537" s="13">
        <v>611220</v>
      </c>
      <c r="B537" s="17" t="s">
        <v>52</v>
      </c>
      <c r="C537" s="5" t="s">
        <v>12</v>
      </c>
      <c r="D537" s="9" t="s">
        <v>39</v>
      </c>
      <c r="E537" s="6"/>
      <c r="F537" s="11">
        <v>107834</v>
      </c>
      <c r="G537" s="8">
        <f>100*(F537/F538)</f>
        <v>0.1643440449935144</v>
      </c>
      <c r="H537" s="14">
        <f t="shared" ref="H537" si="127">100*(F537/43978456279)</f>
        <v>2.4519732870089718E-4</v>
      </c>
    </row>
    <row r="538" spans="1:8" ht="23.25" thickBot="1" x14ac:dyDescent="0.3">
      <c r="A538" s="19" t="s">
        <v>14</v>
      </c>
      <c r="B538" s="20"/>
      <c r="C538" s="20"/>
      <c r="D538" s="20"/>
      <c r="E538" s="21"/>
      <c r="F538" s="11">
        <f>SUM(F536:F537)</f>
        <v>65614790</v>
      </c>
      <c r="G538" s="8">
        <v>100</v>
      </c>
      <c r="H538" s="14">
        <f>100*(F538/43978456279)</f>
        <v>0.14919757433898717</v>
      </c>
    </row>
    <row r="539" spans="1:8" ht="26.25" thickBot="1" x14ac:dyDescent="0.3">
      <c r="A539" s="49" t="s">
        <v>122</v>
      </c>
      <c r="B539" s="50"/>
      <c r="C539" s="50"/>
      <c r="D539" s="50"/>
      <c r="E539" s="51"/>
      <c r="F539" s="38" t="s">
        <v>4</v>
      </c>
      <c r="G539" s="30" t="s">
        <v>5</v>
      </c>
      <c r="H539" s="41" t="s">
        <v>6</v>
      </c>
    </row>
    <row r="540" spans="1:8" ht="23.25" thickBot="1" x14ac:dyDescent="0.3">
      <c r="A540" s="2" t="s">
        <v>7</v>
      </c>
      <c r="B540" s="3" t="s">
        <v>206</v>
      </c>
      <c r="C540" s="3" t="s">
        <v>8</v>
      </c>
      <c r="D540" s="3" t="s">
        <v>9</v>
      </c>
      <c r="E540" s="4" t="s">
        <v>10</v>
      </c>
      <c r="F540" s="39"/>
      <c r="G540" s="29"/>
      <c r="H540" s="42"/>
    </row>
    <row r="541" spans="1:8" ht="21" x14ac:dyDescent="0.25">
      <c r="A541" s="13">
        <v>311210</v>
      </c>
      <c r="B541" s="5" t="s">
        <v>49</v>
      </c>
      <c r="C541" s="5" t="s">
        <v>12</v>
      </c>
      <c r="D541" s="9" t="s">
        <v>39</v>
      </c>
      <c r="E541" s="6"/>
      <c r="F541" s="7">
        <f>542357.5+6259867</f>
        <v>6802224.5</v>
      </c>
      <c r="G541" s="8">
        <f>100*(F541/F549)</f>
        <v>12.026787095587878</v>
      </c>
      <c r="H541" s="14">
        <f>100*(F541/43978456279)</f>
        <v>1.5467174329282008E-2</v>
      </c>
    </row>
    <row r="542" spans="1:8" ht="21" x14ac:dyDescent="0.25">
      <c r="A542" s="13">
        <v>311220</v>
      </c>
      <c r="B542" s="5" t="s">
        <v>49</v>
      </c>
      <c r="C542" s="5" t="s">
        <v>12</v>
      </c>
      <c r="D542" s="9" t="s">
        <v>39</v>
      </c>
      <c r="E542" s="6"/>
      <c r="F542" s="11">
        <f>26452+25061998.5</f>
        <v>25088450.5</v>
      </c>
      <c r="G542" s="8">
        <f>100*(F542/F549)</f>
        <v>44.358055621612493</v>
      </c>
      <c r="H542" s="14">
        <f t="shared" ref="H542" si="128">100*(F542/43978456279)</f>
        <v>5.7047137673133602E-2</v>
      </c>
    </row>
    <row r="543" spans="1:8" ht="21" x14ac:dyDescent="0.25">
      <c r="A543" s="13">
        <v>312020</v>
      </c>
      <c r="B543" s="5" t="s">
        <v>49</v>
      </c>
      <c r="C543" s="5" t="s">
        <v>35</v>
      </c>
      <c r="D543" s="9"/>
      <c r="E543" s="6"/>
      <c r="F543" s="7">
        <v>302853.5</v>
      </c>
      <c r="G543" s="8">
        <f>100*(F543/F549)</f>
        <v>0.53546520930816432</v>
      </c>
      <c r="H543" s="14">
        <f>100*(F543/43978456279)</f>
        <v>6.8864058819775929E-4</v>
      </c>
    </row>
    <row r="544" spans="1:8" ht="21" x14ac:dyDescent="0.25">
      <c r="A544" s="13">
        <v>312010</v>
      </c>
      <c r="B544" s="5" t="s">
        <v>49</v>
      </c>
      <c r="C544" s="5" t="s">
        <v>35</v>
      </c>
      <c r="D544" s="9"/>
      <c r="E544" s="6"/>
      <c r="F544" s="11">
        <v>5872753.5</v>
      </c>
      <c r="G544" s="8">
        <f>100*(F544/F549)</f>
        <v>10.383420307484492</v>
      </c>
      <c r="H544" s="14">
        <f t="shared" ref="H544" si="129">100*(F544/43978456279)</f>
        <v>1.3353705420543101E-2</v>
      </c>
    </row>
    <row r="545" spans="1:8" ht="21" x14ac:dyDescent="0.25">
      <c r="A545" s="13">
        <v>313202</v>
      </c>
      <c r="B545" s="5" t="s">
        <v>49</v>
      </c>
      <c r="C545" s="5" t="s">
        <v>16</v>
      </c>
      <c r="D545" s="9" t="s">
        <v>39</v>
      </c>
      <c r="E545" s="6" t="s">
        <v>53</v>
      </c>
      <c r="F545" s="7">
        <f>2517422.5+4980961.5</f>
        <v>7498384</v>
      </c>
      <c r="G545" s="8">
        <f>100*(F545/F549)</f>
        <v>13.257643573651915</v>
      </c>
      <c r="H545" s="14">
        <f>100*(F545/43978456279)</f>
        <v>1.7050130073757334E-2</v>
      </c>
    </row>
    <row r="546" spans="1:8" ht="21" x14ac:dyDescent="0.25">
      <c r="A546" s="13">
        <v>711220</v>
      </c>
      <c r="B546" s="5" t="s">
        <v>34</v>
      </c>
      <c r="C546" s="5" t="s">
        <v>12</v>
      </c>
      <c r="D546" s="9" t="s">
        <v>39</v>
      </c>
      <c r="E546" s="10"/>
      <c r="F546" s="11">
        <v>349524</v>
      </c>
      <c r="G546" s="8">
        <f>100*(F546/F549)</f>
        <v>0.617981769463542</v>
      </c>
      <c r="H546" s="14">
        <f t="shared" ref="H546" si="130">100*(F546/43978456279)</f>
        <v>7.9476186654350574E-4</v>
      </c>
    </row>
    <row r="547" spans="1:8" ht="21" x14ac:dyDescent="0.25">
      <c r="A547" s="13">
        <v>712020</v>
      </c>
      <c r="B547" s="5" t="s">
        <v>34</v>
      </c>
      <c r="C547" s="5" t="s">
        <v>35</v>
      </c>
      <c r="D547" s="9"/>
      <c r="E547" s="10"/>
      <c r="F547" s="7">
        <v>5322380</v>
      </c>
      <c r="G547" s="8">
        <f>100*(F547/F549)</f>
        <v>9.4103232114457569</v>
      </c>
      <c r="H547" s="14">
        <f>100*(F547/43978456279)</f>
        <v>1.2102243803726853E-2</v>
      </c>
    </row>
    <row r="548" spans="1:8" ht="21.75" thickBot="1" x14ac:dyDescent="0.3">
      <c r="A548" s="13">
        <v>713202</v>
      </c>
      <c r="B548" s="5" t="s">
        <v>34</v>
      </c>
      <c r="C548" s="5" t="s">
        <v>16</v>
      </c>
      <c r="D548" s="9" t="s">
        <v>39</v>
      </c>
      <c r="E548" s="6" t="s">
        <v>53</v>
      </c>
      <c r="F548" s="11">
        <v>5322380</v>
      </c>
      <c r="G548" s="8">
        <f>100*(F548/F549)</f>
        <v>9.4103232114457569</v>
      </c>
      <c r="H548" s="14">
        <f t="shared" ref="H548:H549" si="131">100*(F548/43978456279)</f>
        <v>1.2102243803726853E-2</v>
      </c>
    </row>
    <row r="549" spans="1:8" ht="23.25" thickBot="1" x14ac:dyDescent="0.3">
      <c r="A549" s="19" t="s">
        <v>14</v>
      </c>
      <c r="B549" s="20"/>
      <c r="C549" s="20"/>
      <c r="D549" s="20"/>
      <c r="E549" s="21"/>
      <c r="F549" s="11">
        <f>SUM(F541:F548)</f>
        <v>56558950</v>
      </c>
      <c r="G549" s="8">
        <f>SUM(G541:G548)</f>
        <v>100</v>
      </c>
      <c r="H549" s="14">
        <f t="shared" si="131"/>
        <v>0.12860603755891101</v>
      </c>
    </row>
    <row r="550" spans="1:8" ht="26.25" thickBot="1" x14ac:dyDescent="0.3">
      <c r="A550" s="49" t="s">
        <v>123</v>
      </c>
      <c r="B550" s="50"/>
      <c r="C550" s="50"/>
      <c r="D550" s="50"/>
      <c r="E550" s="51"/>
      <c r="F550" s="28" t="s">
        <v>4</v>
      </c>
      <c r="G550" s="30" t="s">
        <v>5</v>
      </c>
      <c r="H550" s="41" t="s">
        <v>6</v>
      </c>
    </row>
    <row r="551" spans="1:8" ht="23.25" thickBot="1" x14ac:dyDescent="0.3">
      <c r="A551" s="2" t="s">
        <v>7</v>
      </c>
      <c r="B551" s="3" t="s">
        <v>206</v>
      </c>
      <c r="C551" s="3" t="s">
        <v>8</v>
      </c>
      <c r="D551" s="3" t="s">
        <v>9</v>
      </c>
      <c r="E551" s="4" t="s">
        <v>10</v>
      </c>
      <c r="F551" s="29"/>
      <c r="G551" s="29"/>
      <c r="H551" s="42"/>
    </row>
    <row r="552" spans="1:8" ht="21.75" thickBot="1" x14ac:dyDescent="0.3">
      <c r="A552" s="13">
        <v>113101</v>
      </c>
      <c r="B552" s="5" t="s">
        <v>11</v>
      </c>
      <c r="C552" s="5" t="s">
        <v>16</v>
      </c>
      <c r="D552" s="5" t="s">
        <v>13</v>
      </c>
      <c r="E552" s="6" t="s">
        <v>17</v>
      </c>
      <c r="F552" s="7">
        <v>55121325</v>
      </c>
      <c r="G552" s="8">
        <f>100*(F552/F553)</f>
        <v>100</v>
      </c>
      <c r="H552" s="14">
        <f>100*(F552/43978456279)</f>
        <v>0.12533710744713156</v>
      </c>
    </row>
    <row r="553" spans="1:8" ht="23.25" thickBot="1" x14ac:dyDescent="0.3">
      <c r="A553" s="19" t="s">
        <v>14</v>
      </c>
      <c r="B553" s="20"/>
      <c r="C553" s="20"/>
      <c r="D553" s="20"/>
      <c r="E553" s="21"/>
      <c r="F553" s="11">
        <f>SUM(F551:F552)</f>
        <v>55121325</v>
      </c>
      <c r="G553" s="8">
        <v>100</v>
      </c>
      <c r="H553" s="14">
        <f t="shared" ref="H553" si="132">100*(F553/43978456279)</f>
        <v>0.12533710744713156</v>
      </c>
    </row>
    <row r="554" spans="1:8" ht="26.25" thickBot="1" x14ac:dyDescent="0.3">
      <c r="A554" s="49" t="s">
        <v>124</v>
      </c>
      <c r="B554" s="50"/>
      <c r="C554" s="50"/>
      <c r="D554" s="50"/>
      <c r="E554" s="51"/>
      <c r="F554" s="38" t="s">
        <v>4</v>
      </c>
      <c r="G554" s="30" t="s">
        <v>5</v>
      </c>
      <c r="H554" s="41" t="s">
        <v>6</v>
      </c>
    </row>
    <row r="555" spans="1:8" ht="23.25" thickBot="1" x14ac:dyDescent="0.3">
      <c r="A555" s="2" t="s">
        <v>7</v>
      </c>
      <c r="B555" s="3" t="s">
        <v>206</v>
      </c>
      <c r="C555" s="3" t="s">
        <v>8</v>
      </c>
      <c r="D555" s="3" t="s">
        <v>9</v>
      </c>
      <c r="E555" s="4" t="s">
        <v>10</v>
      </c>
      <c r="F555" s="39"/>
      <c r="G555" s="29"/>
      <c r="H555" s="42"/>
    </row>
    <row r="556" spans="1:8" ht="21" x14ac:dyDescent="0.25">
      <c r="A556" s="13">
        <v>611220</v>
      </c>
      <c r="B556" s="17" t="s">
        <v>52</v>
      </c>
      <c r="C556" s="5" t="s">
        <v>12</v>
      </c>
      <c r="D556" s="9" t="s">
        <v>39</v>
      </c>
      <c r="E556" s="6"/>
      <c r="F556" s="7">
        <f>332675.5+1960416</f>
        <v>2293091.5</v>
      </c>
      <c r="G556" s="8">
        <f>100*(F556/F563)</f>
        <v>4.3138443141718374</v>
      </c>
      <c r="H556" s="14">
        <f>100*(F556/43978456279)</f>
        <v>5.2141245828470932E-3</v>
      </c>
    </row>
    <row r="557" spans="1:8" ht="21" x14ac:dyDescent="0.25">
      <c r="A557" s="13">
        <v>612</v>
      </c>
      <c r="B557" s="17" t="s">
        <v>52</v>
      </c>
      <c r="C557" s="5" t="s">
        <v>35</v>
      </c>
      <c r="D557" s="9"/>
      <c r="E557" s="6"/>
      <c r="F557" s="11">
        <v>550948</v>
      </c>
      <c r="G557" s="8">
        <f>100*(F557/F563)</f>
        <v>1.0364627391468439</v>
      </c>
      <c r="H557" s="14">
        <f t="shared" ref="H557" si="133">100*(F557/43978456279)</f>
        <v>1.2527679382486221E-3</v>
      </c>
    </row>
    <row r="558" spans="1:8" ht="21" x14ac:dyDescent="0.25">
      <c r="A558" s="13">
        <v>612020</v>
      </c>
      <c r="B558" s="17" t="s">
        <v>52</v>
      </c>
      <c r="C558" s="5" t="s">
        <v>35</v>
      </c>
      <c r="D558" s="9"/>
      <c r="E558" s="6"/>
      <c r="F558" s="7">
        <v>422356.5</v>
      </c>
      <c r="G558" s="8">
        <f>100*(F558/F563)</f>
        <v>0.79455189035348894</v>
      </c>
      <c r="H558" s="14">
        <f>100*(F558/43978456279)</f>
        <v>9.6037136301593644E-4</v>
      </c>
    </row>
    <row r="559" spans="1:8" ht="21" x14ac:dyDescent="0.25">
      <c r="A559" s="13">
        <v>613202</v>
      </c>
      <c r="B559" s="17" t="s">
        <v>52</v>
      </c>
      <c r="C559" s="5" t="s">
        <v>16</v>
      </c>
      <c r="D559" s="9" t="s">
        <v>39</v>
      </c>
      <c r="E559" s="6" t="s">
        <v>53</v>
      </c>
      <c r="F559" s="11">
        <f>43771229+37181</f>
        <v>43808410</v>
      </c>
      <c r="G559" s="8">
        <f>100*(F559/F563)</f>
        <v>82.413920417658275</v>
      </c>
      <c r="H559" s="14">
        <f t="shared" ref="H559" si="134">100*(F559/43978456279)</f>
        <v>9.9613341864659311E-2</v>
      </c>
    </row>
    <row r="560" spans="1:8" ht="21" x14ac:dyDescent="0.25">
      <c r="A560" s="13">
        <v>711220</v>
      </c>
      <c r="B560" s="5" t="s">
        <v>34</v>
      </c>
      <c r="C560" s="5" t="s">
        <v>12</v>
      </c>
      <c r="D560" s="9" t="s">
        <v>39</v>
      </c>
      <c r="E560" s="10"/>
      <c r="F560" s="7">
        <v>549434.5</v>
      </c>
      <c r="G560" s="8">
        <f>100*(F560/F563)</f>
        <v>1.0336154897590637</v>
      </c>
      <c r="H560" s="14">
        <f>100*(F560/43978456279)</f>
        <v>1.2493264804803042E-3</v>
      </c>
    </row>
    <row r="561" spans="1:8" ht="21" x14ac:dyDescent="0.25">
      <c r="A561" s="13">
        <v>712</v>
      </c>
      <c r="B561" s="5" t="s">
        <v>34</v>
      </c>
      <c r="C561" s="5" t="s">
        <v>35</v>
      </c>
      <c r="D561" s="9"/>
      <c r="E561" s="6"/>
      <c r="F561" s="11">
        <v>5492478</v>
      </c>
      <c r="G561" s="8">
        <f>100*(F561/F563)</f>
        <v>10.332642631580075</v>
      </c>
      <c r="H561" s="14">
        <f t="shared" ref="H561" si="135">100*(F561/43978456279)</f>
        <v>1.2489019544377901E-2</v>
      </c>
    </row>
    <row r="562" spans="1:8" ht="21.75" thickBot="1" x14ac:dyDescent="0.3">
      <c r="A562" s="13">
        <v>712020</v>
      </c>
      <c r="B562" s="5" t="s">
        <v>34</v>
      </c>
      <c r="C562" s="5" t="s">
        <v>35</v>
      </c>
      <c r="D562" s="9"/>
      <c r="E562" s="10"/>
      <c r="F562" s="7">
        <f>10995+28852.5</f>
        <v>39847.5</v>
      </c>
      <c r="G562" s="8">
        <f>100*(F562/F563)</f>
        <v>7.4962517330408443E-2</v>
      </c>
      <c r="H562" s="14">
        <f>100*(F562/43978456279)</f>
        <v>9.0606863840801618E-5</v>
      </c>
    </row>
    <row r="563" spans="1:8" ht="23.25" thickBot="1" x14ac:dyDescent="0.3">
      <c r="A563" s="19" t="s">
        <v>14</v>
      </c>
      <c r="B563" s="20"/>
      <c r="C563" s="20"/>
      <c r="D563" s="20"/>
      <c r="E563" s="21"/>
      <c r="F563" s="11">
        <f>SUM(F556:F562)</f>
        <v>53156566</v>
      </c>
      <c r="G563" s="8">
        <f>SUM(G555:G562)</f>
        <v>99.999999999999986</v>
      </c>
      <c r="H563" s="14">
        <f>100*(F563/43978456279)</f>
        <v>0.12086955863746998</v>
      </c>
    </row>
    <row r="564" spans="1:8" ht="26.25" thickBot="1" x14ac:dyDescent="0.75">
      <c r="A564" s="25" t="s">
        <v>125</v>
      </c>
      <c r="B564" s="26"/>
      <c r="C564" s="26"/>
      <c r="D564" s="26"/>
      <c r="E564" s="27"/>
      <c r="F564" s="28" t="s">
        <v>4</v>
      </c>
      <c r="G564" s="30" t="s">
        <v>5</v>
      </c>
      <c r="H564" s="41" t="s">
        <v>6</v>
      </c>
    </row>
    <row r="565" spans="1:8" ht="23.25" thickBot="1" x14ac:dyDescent="0.3">
      <c r="A565" s="2" t="s">
        <v>7</v>
      </c>
      <c r="B565" s="3" t="s">
        <v>206</v>
      </c>
      <c r="C565" s="3" t="s">
        <v>8</v>
      </c>
      <c r="D565" s="3" t="s">
        <v>9</v>
      </c>
      <c r="E565" s="4" t="s">
        <v>10</v>
      </c>
      <c r="F565" s="29"/>
      <c r="G565" s="29"/>
      <c r="H565" s="42"/>
    </row>
    <row r="566" spans="1:8" ht="21.75" thickBot="1" x14ac:dyDescent="0.3">
      <c r="A566" s="13">
        <v>311220</v>
      </c>
      <c r="B566" s="5" t="s">
        <v>49</v>
      </c>
      <c r="C566" s="5" t="s">
        <v>12</v>
      </c>
      <c r="D566" s="9" t="s">
        <v>39</v>
      </c>
      <c r="E566" s="6"/>
      <c r="F566" s="7">
        <v>51456016</v>
      </c>
      <c r="G566" s="8">
        <f>100*(F566/F567)</f>
        <v>100</v>
      </c>
      <c r="H566" s="14">
        <f>100*(F566/43978456279)</f>
        <v>0.11700277898242321</v>
      </c>
    </row>
    <row r="567" spans="1:8" ht="23.25" thickBot="1" x14ac:dyDescent="0.3">
      <c r="A567" s="19" t="s">
        <v>14</v>
      </c>
      <c r="B567" s="20"/>
      <c r="C567" s="20"/>
      <c r="D567" s="20"/>
      <c r="E567" s="21"/>
      <c r="F567" s="11">
        <f>SUM(F565:F566)</f>
        <v>51456016</v>
      </c>
      <c r="G567" s="8">
        <v>100</v>
      </c>
      <c r="H567" s="14">
        <f t="shared" ref="H567" si="136">100*(F567/43978456279)</f>
        <v>0.11700277898242321</v>
      </c>
    </row>
    <row r="568" spans="1:8" ht="26.25" thickBot="1" x14ac:dyDescent="0.3">
      <c r="A568" s="49" t="s">
        <v>126</v>
      </c>
      <c r="B568" s="50"/>
      <c r="C568" s="50"/>
      <c r="D568" s="50"/>
      <c r="E568" s="51"/>
      <c r="F568" s="38" t="s">
        <v>4</v>
      </c>
      <c r="G568" s="30" t="s">
        <v>5</v>
      </c>
      <c r="H568" s="41" t="s">
        <v>6</v>
      </c>
    </row>
    <row r="569" spans="1:8" ht="23.25" thickBot="1" x14ac:dyDescent="0.3">
      <c r="A569" s="2" t="s">
        <v>7</v>
      </c>
      <c r="B569" s="3" t="s">
        <v>206</v>
      </c>
      <c r="C569" s="3" t="s">
        <v>8</v>
      </c>
      <c r="D569" s="3" t="s">
        <v>9</v>
      </c>
      <c r="E569" s="4" t="s">
        <v>10</v>
      </c>
      <c r="F569" s="39"/>
      <c r="G569" s="29"/>
      <c r="H569" s="42"/>
    </row>
    <row r="570" spans="1:8" ht="21" x14ac:dyDescent="0.25">
      <c r="A570" s="13">
        <v>311220</v>
      </c>
      <c r="B570" s="5" t="s">
        <v>49</v>
      </c>
      <c r="C570" s="5" t="s">
        <v>12</v>
      </c>
      <c r="D570" s="9" t="s">
        <v>39</v>
      </c>
      <c r="E570" s="6"/>
      <c r="F570" s="7">
        <v>18825959.5</v>
      </c>
      <c r="G570" s="8">
        <f>100*(F570/F580)</f>
        <v>37.867077462115091</v>
      </c>
      <c r="H570" s="14">
        <f>100*(F570/43978456279)</f>
        <v>4.2807231296541709E-2</v>
      </c>
    </row>
    <row r="571" spans="1:8" ht="21" x14ac:dyDescent="0.25">
      <c r="A571" s="13">
        <v>313101</v>
      </c>
      <c r="B571" s="5" t="s">
        <v>49</v>
      </c>
      <c r="C571" s="5" t="s">
        <v>16</v>
      </c>
      <c r="D571" s="9" t="s">
        <v>39</v>
      </c>
      <c r="E571" s="6" t="s">
        <v>17</v>
      </c>
      <c r="F571" s="11">
        <v>1200</v>
      </c>
      <c r="G571" s="8">
        <f>100*(F571/F580)</f>
        <v>2.4137145814288035E-3</v>
      </c>
      <c r="H571" s="14">
        <f t="shared" ref="H571" si="137">100*(F571/43978456279)</f>
        <v>2.7286087360301636E-6</v>
      </c>
    </row>
    <row r="572" spans="1:8" ht="21" x14ac:dyDescent="0.25">
      <c r="A572" s="13">
        <v>313202</v>
      </c>
      <c r="B572" s="5" t="s">
        <v>49</v>
      </c>
      <c r="C572" s="5" t="s">
        <v>16</v>
      </c>
      <c r="D572" s="9" t="s">
        <v>39</v>
      </c>
      <c r="E572" s="6" t="s">
        <v>53</v>
      </c>
      <c r="F572" s="7">
        <f>411017+275308.5</f>
        <v>686325.5</v>
      </c>
      <c r="G572" s="8">
        <f>100*(F572/F580)</f>
        <v>1.3804948891303452</v>
      </c>
      <c r="H572" s="14">
        <f>100*(F572/43978456279)</f>
        <v>1.5605947958835585E-3</v>
      </c>
    </row>
    <row r="573" spans="1:8" ht="21" x14ac:dyDescent="0.25">
      <c r="A573" s="13">
        <v>411220</v>
      </c>
      <c r="B573" s="5" t="s">
        <v>21</v>
      </c>
      <c r="C573" s="5" t="s">
        <v>12</v>
      </c>
      <c r="D573" s="9" t="s">
        <v>39</v>
      </c>
      <c r="E573" s="10"/>
      <c r="F573" s="11">
        <v>3892387</v>
      </c>
      <c r="G573" s="8">
        <f>100*(F573/F580)</f>
        <v>7.8292593820532632</v>
      </c>
      <c r="H573" s="14">
        <f t="shared" ref="H573" si="138">100*(F573/43978456279)</f>
        <v>8.8506676435085342E-3</v>
      </c>
    </row>
    <row r="574" spans="1:8" ht="21" x14ac:dyDescent="0.25">
      <c r="A574" s="13">
        <v>412020</v>
      </c>
      <c r="B574" s="5" t="s">
        <v>21</v>
      </c>
      <c r="C574" s="5" t="s">
        <v>35</v>
      </c>
      <c r="D574" s="9"/>
      <c r="E574" s="6"/>
      <c r="F574" s="7">
        <v>31267</v>
      </c>
      <c r="G574" s="8">
        <f>100*(F574/F580)</f>
        <v>6.2891344847945341E-2</v>
      </c>
      <c r="H574" s="14">
        <f>100*(F574/43978456279)</f>
        <v>7.109617445787928E-5</v>
      </c>
    </row>
    <row r="575" spans="1:8" ht="21" x14ac:dyDescent="0.25">
      <c r="A575" s="13">
        <v>413202</v>
      </c>
      <c r="B575" s="5" t="s">
        <v>21</v>
      </c>
      <c r="C575" s="5" t="s">
        <v>16</v>
      </c>
      <c r="D575" s="9" t="s">
        <v>39</v>
      </c>
      <c r="E575" s="6" t="s">
        <v>53</v>
      </c>
      <c r="F575" s="11">
        <v>856622</v>
      </c>
      <c r="G575" s="8">
        <f>100*(F575/F580)</f>
        <v>1.723034176810587</v>
      </c>
      <c r="H575" s="14">
        <f t="shared" ref="H575" si="139">100*(F575/43978456279)</f>
        <v>1.947821893896359E-3</v>
      </c>
    </row>
    <row r="576" spans="1:8" ht="21" x14ac:dyDescent="0.25">
      <c r="A576" s="13">
        <v>711220</v>
      </c>
      <c r="B576" s="5" t="s">
        <v>34</v>
      </c>
      <c r="C576" s="5" t="s">
        <v>12</v>
      </c>
      <c r="D576" s="9" t="s">
        <v>39</v>
      </c>
      <c r="E576" s="10"/>
      <c r="F576" s="7">
        <v>2377632</v>
      </c>
      <c r="G576" s="8">
        <f>100*(F576/F580)</f>
        <v>4.7824375230597749</v>
      </c>
      <c r="H576" s="14">
        <f>100*(F576/43978456279)</f>
        <v>5.4063562052207243E-3</v>
      </c>
    </row>
    <row r="577" spans="1:8" ht="21" x14ac:dyDescent="0.25">
      <c r="A577" s="13">
        <v>712</v>
      </c>
      <c r="B577" s="5" t="s">
        <v>34</v>
      </c>
      <c r="C577" s="5" t="s">
        <v>35</v>
      </c>
      <c r="D577" s="9"/>
      <c r="E577" s="6"/>
      <c r="F577" s="11">
        <v>1249847</v>
      </c>
      <c r="G577" s="8">
        <f>100*(F577/F580)</f>
        <v>2.5139782737125382</v>
      </c>
      <c r="H577" s="14">
        <f t="shared" ref="H577" si="140">100*(F577/43978456279)</f>
        <v>2.841952869084243E-3</v>
      </c>
    </row>
    <row r="578" spans="1:8" ht="21" x14ac:dyDescent="0.25">
      <c r="A578" s="13">
        <v>712020</v>
      </c>
      <c r="B578" s="5" t="s">
        <v>34</v>
      </c>
      <c r="C578" s="5" t="s">
        <v>35</v>
      </c>
      <c r="D578" s="9"/>
      <c r="E578" s="10"/>
      <c r="F578" s="11">
        <v>41144</v>
      </c>
      <c r="G578" s="8">
        <f>100*(F578/F580)</f>
        <v>8.2758227281922253E-2</v>
      </c>
      <c r="H578" s="14">
        <f>100*(F578/43978456279)</f>
        <v>9.3554898196020875E-5</v>
      </c>
    </row>
    <row r="579" spans="1:8" ht="21.75" thickBot="1" x14ac:dyDescent="0.3">
      <c r="A579" s="13">
        <v>713202</v>
      </c>
      <c r="B579" s="5" t="s">
        <v>34</v>
      </c>
      <c r="C579" s="5" t="s">
        <v>16</v>
      </c>
      <c r="D579" s="9" t="s">
        <v>39</v>
      </c>
      <c r="E579" s="6" t="s">
        <v>53</v>
      </c>
      <c r="F579" s="11">
        <v>21753519</v>
      </c>
      <c r="G579" s="8">
        <f>100*(F579/F580)</f>
        <v>43.75565500640711</v>
      </c>
      <c r="H579" s="14">
        <f>100*(F579/43978456279)</f>
        <v>4.9464034985665123E-2</v>
      </c>
    </row>
    <row r="580" spans="1:8" ht="23.25" thickBot="1" x14ac:dyDescent="0.3">
      <c r="A580" s="19" t="s">
        <v>14</v>
      </c>
      <c r="B580" s="20"/>
      <c r="C580" s="20"/>
      <c r="D580" s="20"/>
      <c r="E580" s="21"/>
      <c r="F580" s="11">
        <f>SUM(F570:F579)</f>
        <v>49715903</v>
      </c>
      <c r="G580" s="8">
        <f>SUM(G570:G579)</f>
        <v>100.00000000000001</v>
      </c>
      <c r="H580" s="14">
        <f>100*(F580/43978456279)</f>
        <v>0.11304603937119019</v>
      </c>
    </row>
    <row r="581" spans="1:8" ht="26.25" thickBot="1" x14ac:dyDescent="0.3">
      <c r="A581" s="49" t="s">
        <v>127</v>
      </c>
      <c r="B581" s="50"/>
      <c r="C581" s="50"/>
      <c r="D581" s="50"/>
      <c r="E581" s="51"/>
      <c r="F581" s="38" t="s">
        <v>4</v>
      </c>
      <c r="G581" s="30" t="s">
        <v>5</v>
      </c>
      <c r="H581" s="41" t="s">
        <v>6</v>
      </c>
    </row>
    <row r="582" spans="1:8" ht="23.25" thickBot="1" x14ac:dyDescent="0.3">
      <c r="A582" s="2" t="s">
        <v>7</v>
      </c>
      <c r="B582" s="3" t="s">
        <v>206</v>
      </c>
      <c r="C582" s="3" t="s">
        <v>8</v>
      </c>
      <c r="D582" s="3" t="s">
        <v>9</v>
      </c>
      <c r="E582" s="4" t="s">
        <v>10</v>
      </c>
      <c r="F582" s="39"/>
      <c r="G582" s="29"/>
      <c r="H582" s="42"/>
    </row>
    <row r="583" spans="1:8" ht="21" x14ac:dyDescent="0.25">
      <c r="A583" s="13">
        <v>3112</v>
      </c>
      <c r="B583" s="5" t="s">
        <v>49</v>
      </c>
      <c r="C583" s="9" t="s">
        <v>12</v>
      </c>
      <c r="D583" s="9" t="s">
        <v>39</v>
      </c>
      <c r="E583" s="6"/>
      <c r="F583" s="7">
        <v>5593827</v>
      </c>
      <c r="G583" s="8">
        <f>100*(F583/F587)</f>
        <v>13.413457682217592</v>
      </c>
      <c r="H583" s="14">
        <f>100*(F583/43978456279)</f>
        <v>1.271947101670117E-2</v>
      </c>
    </row>
    <row r="584" spans="1:8" ht="21" x14ac:dyDescent="0.25">
      <c r="A584" s="13">
        <v>311210</v>
      </c>
      <c r="B584" s="5" t="s">
        <v>49</v>
      </c>
      <c r="C584" s="5" t="s">
        <v>12</v>
      </c>
      <c r="D584" s="9" t="s">
        <v>39</v>
      </c>
      <c r="E584" s="6"/>
      <c r="F584" s="11">
        <v>2981</v>
      </c>
      <c r="G584" s="8">
        <f>100*(F584/F587)</f>
        <v>7.1481505149677748E-3</v>
      </c>
      <c r="H584" s="14">
        <f t="shared" ref="H584" si="141">100*(F584/43978456279)</f>
        <v>6.7783188684215982E-6</v>
      </c>
    </row>
    <row r="585" spans="1:8" ht="21" x14ac:dyDescent="0.25">
      <c r="A585" s="13">
        <v>311220</v>
      </c>
      <c r="B585" s="5" t="s">
        <v>49</v>
      </c>
      <c r="C585" s="5" t="s">
        <v>12</v>
      </c>
      <c r="D585" s="9" t="s">
        <v>39</v>
      </c>
      <c r="E585" s="6"/>
      <c r="F585" s="7">
        <v>35909258</v>
      </c>
      <c r="G585" s="8">
        <f>100*(F585/F587)</f>
        <v>86.106937626571849</v>
      </c>
      <c r="H585" s="14">
        <f>100*(F585/43978456279)</f>
        <v>8.1651929235967535E-2</v>
      </c>
    </row>
    <row r="586" spans="1:8" ht="21.75" thickBot="1" x14ac:dyDescent="0.3">
      <c r="A586" s="13">
        <v>313202</v>
      </c>
      <c r="B586" s="5" t="s">
        <v>49</v>
      </c>
      <c r="C586" s="5" t="s">
        <v>16</v>
      </c>
      <c r="D586" s="9" t="s">
        <v>39</v>
      </c>
      <c r="E586" s="10" t="s">
        <v>53</v>
      </c>
      <c r="F586" s="11">
        <v>197029</v>
      </c>
      <c r="G586" s="8">
        <f>100*(F586/F587)</f>
        <v>0.47245654069560061</v>
      </c>
      <c r="H586" s="14">
        <f t="shared" ref="H586:H587" si="142">100*(F586/43978456279)</f>
        <v>4.4801254220940592E-4</v>
      </c>
    </row>
    <row r="587" spans="1:8" ht="23.25" thickBot="1" x14ac:dyDescent="0.3">
      <c r="A587" s="19" t="s">
        <v>14</v>
      </c>
      <c r="B587" s="20"/>
      <c r="C587" s="20"/>
      <c r="D587" s="20"/>
      <c r="E587" s="21"/>
      <c r="F587" s="11">
        <f>SUM(F583:F586)</f>
        <v>41703095</v>
      </c>
      <c r="G587" s="8">
        <f>SUM(G583:G586)</f>
        <v>100.00000000000001</v>
      </c>
      <c r="H587" s="14">
        <f t="shared" si="142"/>
        <v>9.482619111374653E-2</v>
      </c>
    </row>
    <row r="588" spans="1:8" ht="26.25" thickBot="1" x14ac:dyDescent="0.75">
      <c r="A588" s="25" t="s">
        <v>128</v>
      </c>
      <c r="B588" s="26"/>
      <c r="C588" s="26"/>
      <c r="D588" s="26"/>
      <c r="E588" s="27"/>
      <c r="F588" s="28" t="s">
        <v>4</v>
      </c>
      <c r="G588" s="30" t="s">
        <v>5</v>
      </c>
      <c r="H588" s="41" t="s">
        <v>6</v>
      </c>
    </row>
    <row r="589" spans="1:8" ht="23.25" thickBot="1" x14ac:dyDescent="0.3">
      <c r="A589" s="2" t="s">
        <v>7</v>
      </c>
      <c r="B589" s="3" t="s">
        <v>206</v>
      </c>
      <c r="C589" s="3" t="s">
        <v>8</v>
      </c>
      <c r="D589" s="3" t="s">
        <v>9</v>
      </c>
      <c r="E589" s="4" t="s">
        <v>10</v>
      </c>
      <c r="F589" s="29"/>
      <c r="G589" s="29"/>
      <c r="H589" s="42"/>
    </row>
    <row r="590" spans="1:8" ht="21" x14ac:dyDescent="0.25">
      <c r="A590" s="13">
        <v>311210</v>
      </c>
      <c r="B590" s="5" t="s">
        <v>49</v>
      </c>
      <c r="C590" s="5" t="s">
        <v>12</v>
      </c>
      <c r="D590" s="9" t="s">
        <v>39</v>
      </c>
      <c r="E590" s="6"/>
      <c r="F590" s="7">
        <v>5548762</v>
      </c>
      <c r="G590" s="8">
        <f>100*(F590/F592)</f>
        <v>15.896615142024972</v>
      </c>
      <c r="H590" s="14">
        <f>100*(F590/43978456279)</f>
        <v>1.2617000389460167E-2</v>
      </c>
    </row>
    <row r="591" spans="1:8" ht="21.75" thickBot="1" x14ac:dyDescent="0.3">
      <c r="A591" s="13">
        <v>312010</v>
      </c>
      <c r="B591" s="5" t="s">
        <v>49</v>
      </c>
      <c r="C591" s="5" t="s">
        <v>35</v>
      </c>
      <c r="D591" s="9"/>
      <c r="E591" s="6"/>
      <c r="F591" s="11">
        <v>29356543</v>
      </c>
      <c r="G591" s="8">
        <f>100*(F591/F592)</f>
        <v>84.10338485797503</v>
      </c>
      <c r="H591" s="14">
        <f t="shared" ref="H591" si="143">100*(F591/43978456279)</f>
        <v>6.6752099741204288E-2</v>
      </c>
    </row>
    <row r="592" spans="1:8" ht="23.25" thickBot="1" x14ac:dyDescent="0.3">
      <c r="A592" s="19" t="s">
        <v>14</v>
      </c>
      <c r="B592" s="20"/>
      <c r="C592" s="20"/>
      <c r="D592" s="20"/>
      <c r="E592" s="21"/>
      <c r="F592" s="11">
        <f>SUM(F590:F591)</f>
        <v>34905305</v>
      </c>
      <c r="G592" s="8">
        <v>100</v>
      </c>
      <c r="H592" s="14">
        <f>100*(F592/43978456279)</f>
        <v>7.9369100130664463E-2</v>
      </c>
    </row>
    <row r="593" spans="1:8" ht="26.25" thickBot="1" x14ac:dyDescent="0.3">
      <c r="A593" s="35" t="s">
        <v>129</v>
      </c>
      <c r="B593" s="50"/>
      <c r="C593" s="50"/>
      <c r="D593" s="50"/>
      <c r="E593" s="51"/>
      <c r="F593" s="38" t="s">
        <v>4</v>
      </c>
      <c r="G593" s="30" t="s">
        <v>5</v>
      </c>
      <c r="H593" s="41" t="s">
        <v>6</v>
      </c>
    </row>
    <row r="594" spans="1:8" ht="23.25" thickBot="1" x14ac:dyDescent="0.3">
      <c r="A594" s="2" t="s">
        <v>7</v>
      </c>
      <c r="B594" s="3" t="s">
        <v>206</v>
      </c>
      <c r="C594" s="3" t="s">
        <v>8</v>
      </c>
      <c r="D594" s="3" t="s">
        <v>9</v>
      </c>
      <c r="E594" s="4" t="s">
        <v>10</v>
      </c>
      <c r="F594" s="39"/>
      <c r="G594" s="29"/>
      <c r="H594" s="42"/>
    </row>
    <row r="595" spans="1:8" ht="21" x14ac:dyDescent="0.25">
      <c r="A595" s="13">
        <v>311220</v>
      </c>
      <c r="B595" s="5" t="s">
        <v>49</v>
      </c>
      <c r="C595" s="5" t="s">
        <v>12</v>
      </c>
      <c r="D595" s="9" t="s">
        <v>39</v>
      </c>
      <c r="E595" s="6"/>
      <c r="F595" s="7">
        <v>3783662</v>
      </c>
      <c r="G595" s="8">
        <f>100*(F595/F598)</f>
        <v>12.051305947627812</v>
      </c>
      <c r="H595" s="14">
        <f>100*(F595/43978456279)</f>
        <v>8.6034443228211344E-3</v>
      </c>
    </row>
    <row r="596" spans="1:8" ht="21" x14ac:dyDescent="0.25">
      <c r="A596" s="13">
        <v>711220</v>
      </c>
      <c r="B596" s="5" t="s">
        <v>34</v>
      </c>
      <c r="C596" s="5" t="s">
        <v>12</v>
      </c>
      <c r="D596" s="9" t="s">
        <v>39</v>
      </c>
      <c r="E596" s="10"/>
      <c r="F596" s="11">
        <v>18668117</v>
      </c>
      <c r="G596" s="8">
        <f>100*(F596/F598)</f>
        <v>59.459642386955245</v>
      </c>
      <c r="H596" s="14">
        <f>100*(F596/43978456279)</f>
        <v>4.2448322609527675E-2</v>
      </c>
    </row>
    <row r="597" spans="1:8" ht="21.75" thickBot="1" x14ac:dyDescent="0.3">
      <c r="A597" s="13">
        <v>713202</v>
      </c>
      <c r="B597" s="5" t="s">
        <v>34</v>
      </c>
      <c r="C597" s="5" t="s">
        <v>16</v>
      </c>
      <c r="D597" s="9" t="s">
        <v>39</v>
      </c>
      <c r="E597" s="6" t="s">
        <v>53</v>
      </c>
      <c r="F597" s="11">
        <v>8944503</v>
      </c>
      <c r="G597" s="8">
        <f>100*(F597/F598)</f>
        <v>28.489051665416941</v>
      </c>
      <c r="H597" s="14">
        <f>100*(F597/43978456279)</f>
        <v>2.0338374187706672E-2</v>
      </c>
    </row>
    <row r="598" spans="1:8" ht="23.25" thickBot="1" x14ac:dyDescent="0.3">
      <c r="A598" s="19" t="s">
        <v>14</v>
      </c>
      <c r="B598" s="20"/>
      <c r="C598" s="20"/>
      <c r="D598" s="20"/>
      <c r="E598" s="21"/>
      <c r="F598" s="11">
        <f>SUM(F595:F597)</f>
        <v>31396282</v>
      </c>
      <c r="G598" s="8">
        <v>100</v>
      </c>
      <c r="H598" s="14">
        <f>100*(F598/43978456279)</f>
        <v>7.1390141120055484E-2</v>
      </c>
    </row>
    <row r="599" spans="1:8" ht="26.25" thickBot="1" x14ac:dyDescent="0.75">
      <c r="A599" s="25" t="s">
        <v>130</v>
      </c>
      <c r="B599" s="26"/>
      <c r="C599" s="26"/>
      <c r="D599" s="26"/>
      <c r="E599" s="27"/>
      <c r="F599" s="28" t="s">
        <v>4</v>
      </c>
      <c r="G599" s="30" t="s">
        <v>5</v>
      </c>
      <c r="H599" s="41" t="s">
        <v>6</v>
      </c>
    </row>
    <row r="600" spans="1:8" ht="23.25" thickBot="1" x14ac:dyDescent="0.3">
      <c r="A600" s="2" t="s">
        <v>7</v>
      </c>
      <c r="B600" s="3" t="s">
        <v>206</v>
      </c>
      <c r="C600" s="3" t="s">
        <v>8</v>
      </c>
      <c r="D600" s="3" t="s">
        <v>9</v>
      </c>
      <c r="E600" s="4" t="s">
        <v>10</v>
      </c>
      <c r="F600" s="29"/>
      <c r="G600" s="29"/>
      <c r="H600" s="42"/>
    </row>
    <row r="601" spans="1:8" ht="21" x14ac:dyDescent="0.25">
      <c r="A601" s="13">
        <v>311220</v>
      </c>
      <c r="B601" s="5" t="s">
        <v>49</v>
      </c>
      <c r="C601" s="5" t="s">
        <v>12</v>
      </c>
      <c r="D601" s="9" t="s">
        <v>39</v>
      </c>
      <c r="E601" s="6"/>
      <c r="F601" s="7">
        <v>23412951</v>
      </c>
      <c r="G601" s="8">
        <f>100*(F601/F603)</f>
        <v>75.357746466180032</v>
      </c>
      <c r="H601" s="14">
        <f>100*(F601/43978456279)</f>
        <v>5.3237318862371791E-2</v>
      </c>
    </row>
    <row r="602" spans="1:8" ht="21.75" thickBot="1" x14ac:dyDescent="0.3">
      <c r="A602" s="13">
        <v>611220</v>
      </c>
      <c r="B602" s="17" t="s">
        <v>52</v>
      </c>
      <c r="C602" s="5" t="s">
        <v>12</v>
      </c>
      <c r="D602" s="9" t="s">
        <v>39</v>
      </c>
      <c r="E602" s="6"/>
      <c r="F602" s="11">
        <v>7656119</v>
      </c>
      <c r="G602" s="8">
        <f>100*(F602/F603)</f>
        <v>24.642253533819968</v>
      </c>
      <c r="H602" s="14">
        <f t="shared" ref="H602" si="144">100*(F602/43978456279)</f>
        <v>1.7408794322905433E-2</v>
      </c>
    </row>
    <row r="603" spans="1:8" ht="23.25" thickBot="1" x14ac:dyDescent="0.3">
      <c r="A603" s="19" t="s">
        <v>14</v>
      </c>
      <c r="B603" s="20"/>
      <c r="C603" s="20"/>
      <c r="D603" s="20"/>
      <c r="E603" s="21"/>
      <c r="F603" s="11">
        <f>SUM(F601:F602)</f>
        <v>31069070</v>
      </c>
      <c r="G603" s="8">
        <v>100</v>
      </c>
      <c r="H603" s="14">
        <f>100*(F603/43978456279)</f>
        <v>7.0646113185277234E-2</v>
      </c>
    </row>
    <row r="604" spans="1:8" ht="26.25" thickBot="1" x14ac:dyDescent="0.3">
      <c r="A604" s="49" t="s">
        <v>131</v>
      </c>
      <c r="B604" s="50"/>
      <c r="C604" s="50"/>
      <c r="D604" s="50"/>
      <c r="E604" s="51"/>
      <c r="F604" s="38" t="s">
        <v>4</v>
      </c>
      <c r="G604" s="30" t="s">
        <v>5</v>
      </c>
      <c r="H604" s="41" t="s">
        <v>6</v>
      </c>
    </row>
    <row r="605" spans="1:8" ht="23.25" thickBot="1" x14ac:dyDescent="0.3">
      <c r="A605" s="2" t="s">
        <v>7</v>
      </c>
      <c r="B605" s="3" t="s">
        <v>206</v>
      </c>
      <c r="C605" s="3" t="s">
        <v>8</v>
      </c>
      <c r="D605" s="3" t="s">
        <v>9</v>
      </c>
      <c r="E605" s="4" t="s">
        <v>10</v>
      </c>
      <c r="F605" s="39"/>
      <c r="G605" s="29"/>
      <c r="H605" s="42"/>
    </row>
    <row r="606" spans="1:8" ht="21" x14ac:dyDescent="0.25">
      <c r="A606" s="13">
        <v>113201</v>
      </c>
      <c r="B606" s="5" t="s">
        <v>11</v>
      </c>
      <c r="C606" s="9" t="s">
        <v>16</v>
      </c>
      <c r="D606" s="9" t="s">
        <v>39</v>
      </c>
      <c r="E606" s="10" t="s">
        <v>17</v>
      </c>
      <c r="F606" s="7">
        <v>173166.5</v>
      </c>
      <c r="G606" s="8">
        <f>100*(F606/F609)</f>
        <v>0.60071211338587915</v>
      </c>
      <c r="H606" s="14">
        <f>100*(F606/43978456279)</f>
        <v>3.9375302057313943E-4</v>
      </c>
    </row>
    <row r="607" spans="1:8" ht="21" x14ac:dyDescent="0.25">
      <c r="A607" s="13">
        <v>113101</v>
      </c>
      <c r="B607" s="5" t="s">
        <v>11</v>
      </c>
      <c r="C607" s="9" t="s">
        <v>16</v>
      </c>
      <c r="D607" s="5" t="s">
        <v>13</v>
      </c>
      <c r="E607" s="10" t="s">
        <v>17</v>
      </c>
      <c r="F607" s="11">
        <v>10669616.5</v>
      </c>
      <c r="G607" s="8">
        <f>100*(F607/F609)</f>
        <v>37.012747134877984</v>
      </c>
      <c r="H607" s="14">
        <f>100*(F607/43978456279)</f>
        <v>2.4261007326659648E-2</v>
      </c>
    </row>
    <row r="608" spans="1:8" ht="21.75" thickBot="1" x14ac:dyDescent="0.3">
      <c r="A608" s="13">
        <v>311210</v>
      </c>
      <c r="B608" s="5" t="s">
        <v>49</v>
      </c>
      <c r="C608" s="5" t="s">
        <v>12</v>
      </c>
      <c r="D608" s="9" t="s">
        <v>39</v>
      </c>
      <c r="E608" s="6"/>
      <c r="F608" s="11">
        <v>17984087</v>
      </c>
      <c r="G608" s="8">
        <f>100*(F608/F609)</f>
        <v>62.386540751736142</v>
      </c>
      <c r="H608" s="14">
        <f>100*(F608/43978456279)</f>
        <v>4.0892947414772077E-2</v>
      </c>
    </row>
    <row r="609" spans="1:8" ht="23.25" thickBot="1" x14ac:dyDescent="0.3">
      <c r="A609" s="19" t="s">
        <v>14</v>
      </c>
      <c r="B609" s="20"/>
      <c r="C609" s="20"/>
      <c r="D609" s="20"/>
      <c r="E609" s="21"/>
      <c r="F609" s="11">
        <f>SUM(F606:F608)</f>
        <v>28826870</v>
      </c>
      <c r="G609" s="8">
        <v>100</v>
      </c>
      <c r="H609" s="14">
        <f>100*(F609/43978456279)</f>
        <v>6.5547707762004859E-2</v>
      </c>
    </row>
    <row r="610" spans="1:8" ht="26.25" thickBot="1" x14ac:dyDescent="0.3">
      <c r="A610" s="35" t="s">
        <v>132</v>
      </c>
      <c r="B610" s="36"/>
      <c r="C610" s="36"/>
      <c r="D610" s="36"/>
      <c r="E610" s="37"/>
      <c r="F610" s="38" t="s">
        <v>4</v>
      </c>
      <c r="G610" s="30" t="s">
        <v>5</v>
      </c>
      <c r="H610" s="41" t="s">
        <v>6</v>
      </c>
    </row>
    <row r="611" spans="1:8" ht="23.25" thickBot="1" x14ac:dyDescent="0.3">
      <c r="A611" s="2" t="s">
        <v>7</v>
      </c>
      <c r="B611" s="3" t="s">
        <v>206</v>
      </c>
      <c r="C611" s="3" t="s">
        <v>8</v>
      </c>
      <c r="D611" s="3" t="s">
        <v>9</v>
      </c>
      <c r="E611" s="4" t="s">
        <v>10</v>
      </c>
      <c r="F611" s="39"/>
      <c r="G611" s="29"/>
      <c r="H611" s="42"/>
    </row>
    <row r="612" spans="1:8" ht="21" x14ac:dyDescent="0.25">
      <c r="A612" s="13">
        <v>311220</v>
      </c>
      <c r="B612" s="5" t="s">
        <v>49</v>
      </c>
      <c r="C612" s="5" t="s">
        <v>12</v>
      </c>
      <c r="D612" s="9" t="s">
        <v>39</v>
      </c>
      <c r="E612" s="6"/>
      <c r="F612" s="7">
        <v>24204367</v>
      </c>
      <c r="G612" s="8">
        <f>100*(F612/F617)</f>
        <v>85.331761678955573</v>
      </c>
      <c r="H612" s="14">
        <f t="shared" ref="H612:H617" si="145">100*(F612/43978456279)</f>
        <v>5.5036872705233497E-2</v>
      </c>
    </row>
    <row r="613" spans="1:8" ht="21" x14ac:dyDescent="0.25">
      <c r="A613" s="13">
        <v>3112</v>
      </c>
      <c r="B613" s="5" t="s">
        <v>49</v>
      </c>
      <c r="C613" s="9" t="s">
        <v>12</v>
      </c>
      <c r="D613" s="9" t="s">
        <v>39</v>
      </c>
      <c r="E613" s="6"/>
      <c r="F613" s="11">
        <f>938447+120800</f>
        <v>1059247</v>
      </c>
      <c r="G613" s="8">
        <f>100*(F613/F617)</f>
        <v>3.7343431688648852</v>
      </c>
      <c r="H613" s="14">
        <f t="shared" si="145"/>
        <v>2.4085588481781188E-3</v>
      </c>
    </row>
    <row r="614" spans="1:8" ht="21" x14ac:dyDescent="0.25">
      <c r="A614" s="13">
        <v>312010</v>
      </c>
      <c r="B614" s="5" t="s">
        <v>49</v>
      </c>
      <c r="C614" s="5" t="s">
        <v>35</v>
      </c>
      <c r="D614" s="9"/>
      <c r="E614" s="6"/>
      <c r="F614" s="11">
        <f>1166739+38434</f>
        <v>1205173</v>
      </c>
      <c r="G614" s="8">
        <f>100*(F614/F617)</f>
        <v>4.2488008555609786</v>
      </c>
      <c r="H614" s="14">
        <f t="shared" si="145"/>
        <v>2.740371313523067E-3</v>
      </c>
    </row>
    <row r="615" spans="1:8" ht="21" x14ac:dyDescent="0.25">
      <c r="A615" s="13">
        <v>313202</v>
      </c>
      <c r="B615" s="5" t="s">
        <v>49</v>
      </c>
      <c r="C615" s="5" t="s">
        <v>16</v>
      </c>
      <c r="D615" s="9" t="s">
        <v>39</v>
      </c>
      <c r="E615" s="6" t="s">
        <v>53</v>
      </c>
      <c r="F615" s="11">
        <v>1482663</v>
      </c>
      <c r="G615" s="8">
        <f>100*(F615/F617)</f>
        <v>5.2270834335888772</v>
      </c>
      <c r="H615" s="14">
        <f t="shared" si="145"/>
        <v>3.3713393453239085E-3</v>
      </c>
    </row>
    <row r="616" spans="1:8" ht="21.75" thickBot="1" x14ac:dyDescent="0.3">
      <c r="A616" s="13">
        <v>713202</v>
      </c>
      <c r="B616" s="5" t="s">
        <v>34</v>
      </c>
      <c r="C616" s="5" t="s">
        <v>16</v>
      </c>
      <c r="D616" s="9" t="s">
        <v>39</v>
      </c>
      <c r="E616" s="6" t="s">
        <v>53</v>
      </c>
      <c r="F616" s="11">
        <v>413565</v>
      </c>
      <c r="G616" s="8">
        <f>100*(F616/F617)</f>
        <v>1.4580108630296864</v>
      </c>
      <c r="H616" s="14">
        <f t="shared" si="145"/>
        <v>9.4038089326359546E-4</v>
      </c>
    </row>
    <row r="617" spans="1:8" ht="23.25" thickBot="1" x14ac:dyDescent="0.3">
      <c r="A617" s="19" t="s">
        <v>14</v>
      </c>
      <c r="B617" s="20"/>
      <c r="C617" s="20"/>
      <c r="D617" s="20"/>
      <c r="E617" s="21"/>
      <c r="F617" s="11">
        <f>SUM(F612:F616)</f>
        <v>28365015</v>
      </c>
      <c r="G617" s="8">
        <f>SUM(G612:G616)</f>
        <v>99.999999999999986</v>
      </c>
      <c r="H617" s="14">
        <f t="shared" si="145"/>
        <v>6.4497523105522189E-2</v>
      </c>
    </row>
    <row r="618" spans="1:8" ht="26.25" thickBot="1" x14ac:dyDescent="0.3">
      <c r="A618" s="35" t="s">
        <v>133</v>
      </c>
      <c r="B618" s="50"/>
      <c r="C618" s="50"/>
      <c r="D618" s="50"/>
      <c r="E618" s="51"/>
      <c r="F618" s="38" t="s">
        <v>4</v>
      </c>
      <c r="G618" s="30" t="s">
        <v>5</v>
      </c>
      <c r="H618" s="41" t="s">
        <v>6</v>
      </c>
    </row>
    <row r="619" spans="1:8" ht="23.25" thickBot="1" x14ac:dyDescent="0.3">
      <c r="A619" s="2" t="s">
        <v>7</v>
      </c>
      <c r="B619" s="3" t="s">
        <v>206</v>
      </c>
      <c r="C619" s="3" t="s">
        <v>8</v>
      </c>
      <c r="D619" s="3" t="s">
        <v>9</v>
      </c>
      <c r="E619" s="4" t="s">
        <v>10</v>
      </c>
      <c r="F619" s="39"/>
      <c r="G619" s="29"/>
      <c r="H619" s="42"/>
    </row>
    <row r="620" spans="1:8" ht="21" x14ac:dyDescent="0.25">
      <c r="A620" s="13">
        <v>712</v>
      </c>
      <c r="B620" s="5" t="s">
        <v>34</v>
      </c>
      <c r="C620" s="5" t="s">
        <v>35</v>
      </c>
      <c r="D620" s="9"/>
      <c r="E620" s="6"/>
      <c r="F620" s="7">
        <v>955443</v>
      </c>
      <c r="G620" s="8">
        <f>100*(F620/F623)</f>
        <v>3.4709859666803977</v>
      </c>
      <c r="H620" s="14">
        <f>100*(F620/43978456279)</f>
        <v>2.1725250971490564E-3</v>
      </c>
    </row>
    <row r="621" spans="1:8" ht="21" x14ac:dyDescent="0.25">
      <c r="A621" s="13">
        <v>711220</v>
      </c>
      <c r="B621" s="5" t="s">
        <v>34</v>
      </c>
      <c r="C621" s="5" t="s">
        <v>12</v>
      </c>
      <c r="D621" s="9" t="s">
        <v>39</v>
      </c>
      <c r="E621" s="10"/>
      <c r="F621" s="11">
        <v>98245</v>
      </c>
      <c r="G621" s="8">
        <f>100*(F621/F623)</f>
        <v>0.3569098484122189</v>
      </c>
      <c r="H621" s="14">
        <f>100*(F621/43978456279)</f>
        <v>2.2339347105940286E-4</v>
      </c>
    </row>
    <row r="622" spans="1:8" ht="21.75" thickBot="1" x14ac:dyDescent="0.3">
      <c r="A622" s="13">
        <v>713202</v>
      </c>
      <c r="B622" s="5" t="s">
        <v>34</v>
      </c>
      <c r="C622" s="5" t="s">
        <v>16</v>
      </c>
      <c r="D622" s="9" t="s">
        <v>39</v>
      </c>
      <c r="E622" s="6" t="s">
        <v>53</v>
      </c>
      <c r="F622" s="11">
        <v>26472871</v>
      </c>
      <c r="G622" s="8">
        <f>100*(F622/F623)</f>
        <v>96.172104184907383</v>
      </c>
      <c r="H622" s="14">
        <f>100*(F622/43978456279)</f>
        <v>6.0195089231999642E-2</v>
      </c>
    </row>
    <row r="623" spans="1:8" ht="23.25" thickBot="1" x14ac:dyDescent="0.3">
      <c r="A623" s="19" t="s">
        <v>14</v>
      </c>
      <c r="B623" s="20"/>
      <c r="C623" s="20"/>
      <c r="D623" s="20"/>
      <c r="E623" s="21"/>
      <c r="F623" s="11">
        <f>SUM(F620:F622)</f>
        <v>27526559</v>
      </c>
      <c r="G623" s="8">
        <v>100</v>
      </c>
      <c r="H623" s="14">
        <f>100*(F623/43978456279)</f>
        <v>6.2591007800208112E-2</v>
      </c>
    </row>
    <row r="624" spans="1:8" ht="26.25" thickBot="1" x14ac:dyDescent="0.75">
      <c r="A624" s="25" t="s">
        <v>134</v>
      </c>
      <c r="B624" s="26"/>
      <c r="C624" s="26"/>
      <c r="D624" s="26"/>
      <c r="E624" s="27"/>
      <c r="F624" s="28" t="s">
        <v>4</v>
      </c>
      <c r="G624" s="30" t="s">
        <v>5</v>
      </c>
      <c r="H624" s="41" t="s">
        <v>6</v>
      </c>
    </row>
    <row r="625" spans="1:8" ht="23.25" thickBot="1" x14ac:dyDescent="0.3">
      <c r="A625" s="2" t="s">
        <v>7</v>
      </c>
      <c r="B625" s="3" t="s">
        <v>206</v>
      </c>
      <c r="C625" s="3" t="s">
        <v>8</v>
      </c>
      <c r="D625" s="3" t="s">
        <v>9</v>
      </c>
      <c r="E625" s="4" t="s">
        <v>10</v>
      </c>
      <c r="F625" s="29"/>
      <c r="G625" s="29"/>
      <c r="H625" s="42"/>
    </row>
    <row r="626" spans="1:8" ht="21.75" thickBot="1" x14ac:dyDescent="0.3">
      <c r="A626" s="13">
        <v>311220</v>
      </c>
      <c r="B626" s="5" t="s">
        <v>49</v>
      </c>
      <c r="C626" s="5" t="s">
        <v>12</v>
      </c>
      <c r="D626" s="9" t="s">
        <v>39</v>
      </c>
      <c r="E626" s="6"/>
      <c r="F626" s="7">
        <v>27464901</v>
      </c>
      <c r="G626" s="8">
        <f>100*(F626/F627)</f>
        <v>100</v>
      </c>
      <c r="H626" s="14">
        <f>100*(F626/43978456279)</f>
        <v>6.2450807335669642E-2</v>
      </c>
    </row>
    <row r="627" spans="1:8" ht="23.25" thickBot="1" x14ac:dyDescent="0.3">
      <c r="A627" s="19" t="s">
        <v>14</v>
      </c>
      <c r="B627" s="20"/>
      <c r="C627" s="20"/>
      <c r="D627" s="20"/>
      <c r="E627" s="21"/>
      <c r="F627" s="11">
        <f>SUM(F625:F626)</f>
        <v>27464901</v>
      </c>
      <c r="G627" s="8">
        <v>100</v>
      </c>
      <c r="H627" s="14">
        <f t="shared" ref="H627" si="146">100*(F627/43978456279)</f>
        <v>6.2450807335669642E-2</v>
      </c>
    </row>
    <row r="628" spans="1:8" ht="26.25" thickBot="1" x14ac:dyDescent="0.75">
      <c r="A628" s="25" t="s">
        <v>135</v>
      </c>
      <c r="B628" s="26"/>
      <c r="C628" s="26"/>
      <c r="D628" s="26"/>
      <c r="E628" s="27"/>
      <c r="F628" s="28" t="s">
        <v>4</v>
      </c>
      <c r="G628" s="30" t="s">
        <v>5</v>
      </c>
      <c r="H628" s="41" t="s">
        <v>6</v>
      </c>
    </row>
    <row r="629" spans="1:8" ht="23.25" thickBot="1" x14ac:dyDescent="0.3">
      <c r="A629" s="2" t="s">
        <v>7</v>
      </c>
      <c r="B629" s="3" t="s">
        <v>206</v>
      </c>
      <c r="C629" s="3" t="s">
        <v>8</v>
      </c>
      <c r="D629" s="3" t="s">
        <v>9</v>
      </c>
      <c r="E629" s="4" t="s">
        <v>10</v>
      </c>
      <c r="F629" s="29"/>
      <c r="G629" s="29"/>
      <c r="H629" s="42"/>
    </row>
    <row r="630" spans="1:8" ht="21.75" thickBot="1" x14ac:dyDescent="0.3">
      <c r="A630" s="13">
        <v>111210</v>
      </c>
      <c r="B630" s="9" t="s">
        <v>11</v>
      </c>
      <c r="C630" s="5" t="s">
        <v>12</v>
      </c>
      <c r="D630" s="9" t="s">
        <v>39</v>
      </c>
      <c r="E630" s="6"/>
      <c r="F630" s="7">
        <v>27186187</v>
      </c>
      <c r="G630" s="8">
        <f>100*(F630/F631)</f>
        <v>100</v>
      </c>
      <c r="H630" s="14">
        <f>100*(F630/43978456279)</f>
        <v>6.1817056122958056E-2</v>
      </c>
    </row>
    <row r="631" spans="1:8" ht="23.25" thickBot="1" x14ac:dyDescent="0.3">
      <c r="A631" s="19" t="s">
        <v>14</v>
      </c>
      <c r="B631" s="20"/>
      <c r="C631" s="20"/>
      <c r="D631" s="20"/>
      <c r="E631" s="21"/>
      <c r="F631" s="11">
        <f>SUM(F629:F630)</f>
        <v>27186187</v>
      </c>
      <c r="G631" s="8">
        <v>100</v>
      </c>
      <c r="H631" s="14">
        <f t="shared" ref="H631" si="147">100*(F631/43978456279)</f>
        <v>6.1817056122958056E-2</v>
      </c>
    </row>
    <row r="632" spans="1:8" ht="26.25" thickBot="1" x14ac:dyDescent="0.75">
      <c r="A632" s="25" t="s">
        <v>136</v>
      </c>
      <c r="B632" s="26"/>
      <c r="C632" s="26"/>
      <c r="D632" s="26"/>
      <c r="E632" s="27"/>
      <c r="F632" s="28" t="s">
        <v>4</v>
      </c>
      <c r="G632" s="30" t="s">
        <v>5</v>
      </c>
      <c r="H632" s="41" t="s">
        <v>6</v>
      </c>
    </row>
    <row r="633" spans="1:8" ht="23.25" thickBot="1" x14ac:dyDescent="0.3">
      <c r="A633" s="2" t="s">
        <v>7</v>
      </c>
      <c r="B633" s="3" t="s">
        <v>206</v>
      </c>
      <c r="C633" s="3" t="s">
        <v>8</v>
      </c>
      <c r="D633" s="3" t="s">
        <v>9</v>
      </c>
      <c r="E633" s="4" t="s">
        <v>10</v>
      </c>
      <c r="F633" s="29"/>
      <c r="G633" s="29"/>
      <c r="H633" s="42"/>
    </row>
    <row r="634" spans="1:8" ht="21.75" thickBot="1" x14ac:dyDescent="0.3">
      <c r="A634" s="13">
        <v>211210</v>
      </c>
      <c r="B634" s="5" t="s">
        <v>48</v>
      </c>
      <c r="C634" s="5" t="s">
        <v>12</v>
      </c>
      <c r="D634" s="9" t="s">
        <v>39</v>
      </c>
      <c r="E634" s="6"/>
      <c r="F634" s="7">
        <v>26839462</v>
      </c>
      <c r="G634" s="8">
        <f>100*(F634/F635)</f>
        <v>100</v>
      </c>
      <c r="H634" s="14">
        <f>100*(F634/43978456279)</f>
        <v>6.1028658736291333E-2</v>
      </c>
    </row>
    <row r="635" spans="1:8" ht="23.25" thickBot="1" x14ac:dyDescent="0.3">
      <c r="A635" s="19" t="s">
        <v>14</v>
      </c>
      <c r="B635" s="20"/>
      <c r="C635" s="20"/>
      <c r="D635" s="20"/>
      <c r="E635" s="21"/>
      <c r="F635" s="11">
        <f>SUM(F633:F634)</f>
        <v>26839462</v>
      </c>
      <c r="G635" s="8">
        <v>100</v>
      </c>
      <c r="H635" s="14">
        <f t="shared" ref="H635" si="148">100*(F635/43978456279)</f>
        <v>6.1028658736291333E-2</v>
      </c>
    </row>
    <row r="636" spans="1:8" ht="26.25" thickBot="1" x14ac:dyDescent="0.3">
      <c r="A636" s="35" t="s">
        <v>137</v>
      </c>
      <c r="B636" s="50"/>
      <c r="C636" s="50"/>
      <c r="D636" s="50"/>
      <c r="E636" s="51"/>
      <c r="F636" s="38" t="s">
        <v>4</v>
      </c>
      <c r="G636" s="30" t="s">
        <v>5</v>
      </c>
      <c r="H636" s="41" t="s">
        <v>6</v>
      </c>
    </row>
    <row r="637" spans="1:8" ht="23.25" thickBot="1" x14ac:dyDescent="0.3">
      <c r="A637" s="2" t="s">
        <v>7</v>
      </c>
      <c r="B637" s="3" t="s">
        <v>206</v>
      </c>
      <c r="C637" s="3" t="s">
        <v>8</v>
      </c>
      <c r="D637" s="3" t="s">
        <v>9</v>
      </c>
      <c r="E637" s="4" t="s">
        <v>10</v>
      </c>
      <c r="F637" s="39"/>
      <c r="G637" s="29"/>
      <c r="H637" s="42"/>
    </row>
    <row r="638" spans="1:8" ht="21" x14ac:dyDescent="0.25">
      <c r="A638" s="13">
        <v>511220</v>
      </c>
      <c r="B638" s="5" t="s">
        <v>40</v>
      </c>
      <c r="C638" s="5" t="s">
        <v>12</v>
      </c>
      <c r="D638" s="9" t="s">
        <v>39</v>
      </c>
      <c r="E638" s="6"/>
      <c r="F638" s="7">
        <v>21275218</v>
      </c>
      <c r="G638" s="8">
        <f>100*(F638/F641)</f>
        <v>88.279224221330239</v>
      </c>
      <c r="H638" s="14">
        <f>100*(F638/43978456279)</f>
        <v>4.8376454746455154E-2</v>
      </c>
    </row>
    <row r="639" spans="1:8" ht="21" x14ac:dyDescent="0.25">
      <c r="A639" s="13">
        <v>512020</v>
      </c>
      <c r="B639" s="5" t="s">
        <v>40</v>
      </c>
      <c r="C639" s="5" t="s">
        <v>35</v>
      </c>
      <c r="D639" s="9"/>
      <c r="E639" s="10"/>
      <c r="F639" s="11">
        <v>1412348.5</v>
      </c>
      <c r="G639" s="8">
        <f>100*(F639/F641)</f>
        <v>5.8603878893348798</v>
      </c>
      <c r="H639" s="14">
        <f>100*(F639/43978456279)</f>
        <v>3.2114553795159141E-3</v>
      </c>
    </row>
    <row r="640" spans="1:8" ht="21.75" thickBot="1" x14ac:dyDescent="0.3">
      <c r="A640" s="13">
        <v>513202</v>
      </c>
      <c r="B640" s="5" t="s">
        <v>40</v>
      </c>
      <c r="C640" s="5" t="s">
        <v>16</v>
      </c>
      <c r="D640" s="9" t="s">
        <v>39</v>
      </c>
      <c r="E640" s="6" t="s">
        <v>53</v>
      </c>
      <c r="F640" s="11">
        <v>1412348.5</v>
      </c>
      <c r="G640" s="8">
        <f>100*(F640/F641)</f>
        <v>5.8603878893348798</v>
      </c>
      <c r="H640" s="14">
        <f>100*(F640/43978456279)</f>
        <v>3.2114553795159141E-3</v>
      </c>
    </row>
    <row r="641" spans="1:8" ht="23.25" thickBot="1" x14ac:dyDescent="0.3">
      <c r="A641" s="19" t="s">
        <v>14</v>
      </c>
      <c r="B641" s="20"/>
      <c r="C641" s="20"/>
      <c r="D641" s="20"/>
      <c r="E641" s="21"/>
      <c r="F641" s="11">
        <f>SUM(F638:F640)</f>
        <v>24099915</v>
      </c>
      <c r="G641" s="8">
        <v>100</v>
      </c>
      <c r="H641" s="14">
        <f>100*(F641/43978456279)</f>
        <v>5.4799365505486981E-2</v>
      </c>
    </row>
    <row r="642" spans="1:8" ht="26.25" thickBot="1" x14ac:dyDescent="0.75">
      <c r="A642" s="25" t="s">
        <v>138</v>
      </c>
      <c r="B642" s="26"/>
      <c r="C642" s="26"/>
      <c r="D642" s="26"/>
      <c r="E642" s="27"/>
      <c r="F642" s="28" t="s">
        <v>4</v>
      </c>
      <c r="G642" s="30" t="s">
        <v>5</v>
      </c>
      <c r="H642" s="41" t="s">
        <v>6</v>
      </c>
    </row>
    <row r="643" spans="1:8" ht="23.25" thickBot="1" x14ac:dyDescent="0.3">
      <c r="A643" s="2" t="s">
        <v>7</v>
      </c>
      <c r="B643" s="3" t="s">
        <v>206</v>
      </c>
      <c r="C643" s="3" t="s">
        <v>8</v>
      </c>
      <c r="D643" s="3" t="s">
        <v>9</v>
      </c>
      <c r="E643" s="4" t="s">
        <v>10</v>
      </c>
      <c r="F643" s="29"/>
      <c r="G643" s="29"/>
      <c r="H643" s="42"/>
    </row>
    <row r="644" spans="1:8" ht="21" x14ac:dyDescent="0.25">
      <c r="A644" s="13">
        <v>211210</v>
      </c>
      <c r="B644" s="5" t="s">
        <v>48</v>
      </c>
      <c r="C644" s="5" t="s">
        <v>12</v>
      </c>
      <c r="D644" s="9" t="s">
        <v>39</v>
      </c>
      <c r="E644" s="6"/>
      <c r="F644" s="7">
        <v>21274990</v>
      </c>
      <c r="G644" s="8">
        <f>100*(F644/F646)</f>
        <v>98.240245096943653</v>
      </c>
      <c r="H644" s="14">
        <f>100*(F644/43978456279)</f>
        <v>4.8375936310795307E-2</v>
      </c>
    </row>
    <row r="645" spans="1:8" ht="21.75" thickBot="1" x14ac:dyDescent="0.3">
      <c r="A645" s="13">
        <v>212010</v>
      </c>
      <c r="B645" s="5" t="s">
        <v>48</v>
      </c>
      <c r="C645" s="5" t="s">
        <v>35</v>
      </c>
      <c r="D645" s="9"/>
      <c r="E645" s="6"/>
      <c r="F645" s="11">
        <v>381094</v>
      </c>
      <c r="G645" s="8">
        <f>100*(F645/F646)</f>
        <v>1.759754903056342</v>
      </c>
      <c r="H645" s="14">
        <f t="shared" ref="H645" si="149">100*(F645/43978456279)</f>
        <v>8.6654701470723257E-4</v>
      </c>
    </row>
    <row r="646" spans="1:8" ht="23.25" thickBot="1" x14ac:dyDescent="0.3">
      <c r="A646" s="19" t="s">
        <v>14</v>
      </c>
      <c r="B646" s="20"/>
      <c r="C646" s="20"/>
      <c r="D646" s="20"/>
      <c r="E646" s="21"/>
      <c r="F646" s="11">
        <f>SUM(F644:F645)</f>
        <v>21656084</v>
      </c>
      <c r="G646" s="8">
        <v>100</v>
      </c>
      <c r="H646" s="14">
        <f>100*(F646/43978456279)</f>
        <v>4.9242483325502538E-2</v>
      </c>
    </row>
    <row r="647" spans="1:8" ht="26.25" thickBot="1" x14ac:dyDescent="0.3">
      <c r="A647" s="35" t="s">
        <v>139</v>
      </c>
      <c r="B647" s="50"/>
      <c r="C647" s="50"/>
      <c r="D647" s="50"/>
      <c r="E647" s="51"/>
      <c r="F647" s="38" t="s">
        <v>4</v>
      </c>
      <c r="G647" s="30" t="s">
        <v>5</v>
      </c>
      <c r="H647" s="41" t="s">
        <v>6</v>
      </c>
    </row>
    <row r="648" spans="1:8" ht="23.25" thickBot="1" x14ac:dyDescent="0.3">
      <c r="A648" s="2" t="s">
        <v>7</v>
      </c>
      <c r="B648" s="3" t="s">
        <v>206</v>
      </c>
      <c r="C648" s="3" t="s">
        <v>8</v>
      </c>
      <c r="D648" s="3" t="s">
        <v>9</v>
      </c>
      <c r="E648" s="4" t="s">
        <v>10</v>
      </c>
      <c r="F648" s="39"/>
      <c r="G648" s="29"/>
      <c r="H648" s="42"/>
    </row>
    <row r="649" spans="1:8" ht="21" x14ac:dyDescent="0.25">
      <c r="A649" s="13">
        <v>711220</v>
      </c>
      <c r="B649" s="5" t="s">
        <v>34</v>
      </c>
      <c r="C649" s="5" t="s">
        <v>12</v>
      </c>
      <c r="D649" s="9" t="s">
        <v>39</v>
      </c>
      <c r="E649" s="10"/>
      <c r="F649" s="7">
        <v>1605579</v>
      </c>
      <c r="G649" s="8">
        <f>100*(F649/F652)</f>
        <v>7.6037001558883111</v>
      </c>
      <c r="H649" s="14">
        <f>100*(F649/43978456279)</f>
        <v>3.6508307381554785E-3</v>
      </c>
    </row>
    <row r="650" spans="1:8" ht="21" x14ac:dyDescent="0.25">
      <c r="A650" s="13">
        <v>712</v>
      </c>
      <c r="B650" s="5" t="s">
        <v>34</v>
      </c>
      <c r="C650" s="5" t="s">
        <v>35</v>
      </c>
      <c r="D650" s="9"/>
      <c r="E650" s="6"/>
      <c r="F650" s="11">
        <v>1729852</v>
      </c>
      <c r="G650" s="8">
        <f>100*(F650/F652)</f>
        <v>8.1922321617707414</v>
      </c>
      <c r="H650" s="14">
        <f>100*(F650/43978456279)</f>
        <v>3.933407732699375E-3</v>
      </c>
    </row>
    <row r="651" spans="1:8" ht="21.75" thickBot="1" x14ac:dyDescent="0.3">
      <c r="A651" s="13">
        <v>713202</v>
      </c>
      <c r="B651" s="5" t="s">
        <v>34</v>
      </c>
      <c r="C651" s="5" t="s">
        <v>16</v>
      </c>
      <c r="D651" s="9" t="s">
        <v>39</v>
      </c>
      <c r="E651" s="6" t="s">
        <v>53</v>
      </c>
      <c r="F651" s="11">
        <v>17780328</v>
      </c>
      <c r="G651" s="8">
        <f>100*(F651/F652)</f>
        <v>84.204067682340948</v>
      </c>
      <c r="H651" s="14">
        <f>100*(F651/43978456279)</f>
        <v>4.0429631925234771E-2</v>
      </c>
    </row>
    <row r="652" spans="1:8" ht="23.25" thickBot="1" x14ac:dyDescent="0.3">
      <c r="A652" s="19" t="s">
        <v>14</v>
      </c>
      <c r="B652" s="20"/>
      <c r="C652" s="20"/>
      <c r="D652" s="20"/>
      <c r="E652" s="21"/>
      <c r="F652" s="11">
        <f>SUM(F649:F651)</f>
        <v>21115759</v>
      </c>
      <c r="G652" s="8">
        <v>100</v>
      </c>
      <c r="H652" s="14">
        <f>100*(F652/43978456279)</f>
        <v>4.8013870396089627E-2</v>
      </c>
    </row>
    <row r="653" spans="1:8" ht="26.25" thickBot="1" x14ac:dyDescent="0.3">
      <c r="A653" s="35" t="s">
        <v>140</v>
      </c>
      <c r="B653" s="50"/>
      <c r="C653" s="50"/>
      <c r="D653" s="50"/>
      <c r="E653" s="51"/>
      <c r="F653" s="38" t="s">
        <v>4</v>
      </c>
      <c r="G653" s="30" t="s">
        <v>5</v>
      </c>
      <c r="H653" s="41" t="s">
        <v>6</v>
      </c>
    </row>
    <row r="654" spans="1:8" ht="23.25" thickBot="1" x14ac:dyDescent="0.3">
      <c r="A654" s="2" t="s">
        <v>7</v>
      </c>
      <c r="B654" s="3" t="s">
        <v>206</v>
      </c>
      <c r="C654" s="3" t="s">
        <v>8</v>
      </c>
      <c r="D654" s="3" t="s">
        <v>9</v>
      </c>
      <c r="E654" s="4" t="s">
        <v>10</v>
      </c>
      <c r="F654" s="39"/>
      <c r="G654" s="29"/>
      <c r="H654" s="42"/>
    </row>
    <row r="655" spans="1:8" ht="21" x14ac:dyDescent="0.25">
      <c r="A655" s="13">
        <v>511220</v>
      </c>
      <c r="B655" s="5" t="s">
        <v>40</v>
      </c>
      <c r="C655" s="5" t="s">
        <v>12</v>
      </c>
      <c r="D655" s="9" t="s">
        <v>39</v>
      </c>
      <c r="E655" s="6"/>
      <c r="F655" s="7">
        <v>16986115</v>
      </c>
      <c r="G655" s="8">
        <f>100*(F655/F658)</f>
        <v>86.924986230317728</v>
      </c>
      <c r="H655" s="14">
        <f>100*(F655/43978456279)</f>
        <v>3.8623718150177504E-2</v>
      </c>
    </row>
    <row r="656" spans="1:8" ht="21" x14ac:dyDescent="0.25">
      <c r="A656" s="13">
        <v>512020</v>
      </c>
      <c r="B656" s="5" t="s">
        <v>40</v>
      </c>
      <c r="C656" s="5" t="s">
        <v>35</v>
      </c>
      <c r="D656" s="9"/>
      <c r="E656" s="10"/>
      <c r="F656" s="11">
        <v>694974.5</v>
      </c>
      <c r="G656" s="8">
        <f>100*(F656/F658)</f>
        <v>3.5564723801129303</v>
      </c>
      <c r="H656" s="14">
        <f>100*(F656/43978456279)</f>
        <v>1.5802612433484958E-3</v>
      </c>
    </row>
    <row r="657" spans="1:8" ht="21.75" thickBot="1" x14ac:dyDescent="0.3">
      <c r="A657" s="13">
        <v>513202</v>
      </c>
      <c r="B657" s="5" t="s">
        <v>40</v>
      </c>
      <c r="C657" s="5" t="s">
        <v>16</v>
      </c>
      <c r="D657" s="9" t="s">
        <v>39</v>
      </c>
      <c r="E657" s="6" t="s">
        <v>53</v>
      </c>
      <c r="F657" s="11">
        <v>1860029.5</v>
      </c>
      <c r="G657" s="8">
        <f>100*(F657/F658)</f>
        <v>9.5185413895693483</v>
      </c>
      <c r="H657" s="14">
        <f>100*(F657/43978456279)</f>
        <v>4.2294106191448477E-3</v>
      </c>
    </row>
    <row r="658" spans="1:8" ht="23.25" thickBot="1" x14ac:dyDescent="0.3">
      <c r="A658" s="19" t="s">
        <v>14</v>
      </c>
      <c r="B658" s="20"/>
      <c r="C658" s="20"/>
      <c r="D658" s="20"/>
      <c r="E658" s="21"/>
      <c r="F658" s="11">
        <f>SUM(F655:F657)</f>
        <v>19541119</v>
      </c>
      <c r="G658" s="8">
        <v>100</v>
      </c>
      <c r="H658" s="14">
        <f>100*(F658/43978456279)</f>
        <v>4.4433390012670847E-2</v>
      </c>
    </row>
    <row r="659" spans="1:8" ht="26.25" thickBot="1" x14ac:dyDescent="0.75">
      <c r="A659" s="25" t="s">
        <v>141</v>
      </c>
      <c r="B659" s="26"/>
      <c r="C659" s="26"/>
      <c r="D659" s="26"/>
      <c r="E659" s="27"/>
      <c r="F659" s="28" t="s">
        <v>4</v>
      </c>
      <c r="G659" s="30" t="s">
        <v>5</v>
      </c>
      <c r="H659" s="41" t="s">
        <v>6</v>
      </c>
    </row>
    <row r="660" spans="1:8" ht="23.25" thickBot="1" x14ac:dyDescent="0.3">
      <c r="A660" s="2" t="s">
        <v>7</v>
      </c>
      <c r="B660" s="3" t="s">
        <v>206</v>
      </c>
      <c r="C660" s="3" t="s">
        <v>8</v>
      </c>
      <c r="D660" s="3" t="s">
        <v>9</v>
      </c>
      <c r="E660" s="4" t="s">
        <v>10</v>
      </c>
      <c r="F660" s="29"/>
      <c r="G660" s="29"/>
      <c r="H660" s="42"/>
    </row>
    <row r="661" spans="1:8" ht="21.75" thickBot="1" x14ac:dyDescent="0.3">
      <c r="A661" s="13">
        <v>411220</v>
      </c>
      <c r="B661" s="5" t="s">
        <v>21</v>
      </c>
      <c r="C661" s="5" t="s">
        <v>12</v>
      </c>
      <c r="D661" s="9" t="s">
        <v>39</v>
      </c>
      <c r="E661" s="6"/>
      <c r="F661" s="7">
        <v>18480082</v>
      </c>
      <c r="G661" s="8">
        <f>100*(F661/F662)</f>
        <v>100</v>
      </c>
      <c r="H661" s="14">
        <f>100*(F661/43978456279)</f>
        <v>4.2020760989794813E-2</v>
      </c>
    </row>
    <row r="662" spans="1:8" ht="23.25" thickBot="1" x14ac:dyDescent="0.3">
      <c r="A662" s="19" t="s">
        <v>14</v>
      </c>
      <c r="B662" s="20"/>
      <c r="C662" s="20"/>
      <c r="D662" s="20"/>
      <c r="E662" s="21"/>
      <c r="F662" s="11">
        <f>SUM(F660:F661)</f>
        <v>18480082</v>
      </c>
      <c r="G662" s="8">
        <v>100</v>
      </c>
      <c r="H662" s="14">
        <f t="shared" ref="H662" si="150">100*(F662/43978456279)</f>
        <v>4.2020760989794813E-2</v>
      </c>
    </row>
    <row r="663" spans="1:8" ht="26.25" thickBot="1" x14ac:dyDescent="0.3">
      <c r="A663" s="35" t="s">
        <v>142</v>
      </c>
      <c r="B663" s="50"/>
      <c r="C663" s="50"/>
      <c r="D663" s="50"/>
      <c r="E663" s="51"/>
      <c r="F663" s="38" t="s">
        <v>4</v>
      </c>
      <c r="G663" s="30" t="s">
        <v>5</v>
      </c>
      <c r="H663" s="41" t="s">
        <v>6</v>
      </c>
    </row>
    <row r="664" spans="1:8" ht="23.25" thickBot="1" x14ac:dyDescent="0.3">
      <c r="A664" s="2" t="s">
        <v>7</v>
      </c>
      <c r="B664" s="3" t="s">
        <v>206</v>
      </c>
      <c r="C664" s="3" t="s">
        <v>8</v>
      </c>
      <c r="D664" s="3" t="s">
        <v>9</v>
      </c>
      <c r="E664" s="4" t="s">
        <v>10</v>
      </c>
      <c r="F664" s="39"/>
      <c r="G664" s="29"/>
      <c r="H664" s="42"/>
    </row>
    <row r="665" spans="1:8" ht="21" x14ac:dyDescent="0.25">
      <c r="A665" s="13">
        <v>211210</v>
      </c>
      <c r="B665" s="5" t="s">
        <v>48</v>
      </c>
      <c r="C665" s="5" t="s">
        <v>12</v>
      </c>
      <c r="D665" s="9" t="s">
        <v>39</v>
      </c>
      <c r="E665" s="6"/>
      <c r="F665" s="7">
        <v>297919</v>
      </c>
      <c r="G665" s="8">
        <f>100*(F665/F668)</f>
        <v>1.9675858429240147</v>
      </c>
      <c r="H665" s="14">
        <f>100*(F665/43978456279)</f>
        <v>6.7742032169114191E-4</v>
      </c>
    </row>
    <row r="666" spans="1:8" ht="21" x14ac:dyDescent="0.25">
      <c r="A666" s="13">
        <v>212010</v>
      </c>
      <c r="B666" s="5" t="s">
        <v>48</v>
      </c>
      <c r="C666" s="5" t="s">
        <v>35</v>
      </c>
      <c r="D666" s="9"/>
      <c r="E666" s="6"/>
      <c r="F666" s="11">
        <v>9608882</v>
      </c>
      <c r="G666" s="8">
        <f>100*(F666/F668)</f>
        <v>63.461209891035452</v>
      </c>
      <c r="H666" s="14">
        <f>100*(F666/43978456279)</f>
        <v>2.1849066140569157E-2</v>
      </c>
    </row>
    <row r="667" spans="1:8" ht="21.75" thickBot="1" x14ac:dyDescent="0.3">
      <c r="A667" s="13">
        <v>312010</v>
      </c>
      <c r="B667" s="5" t="s">
        <v>49</v>
      </c>
      <c r="C667" s="5" t="s">
        <v>35</v>
      </c>
      <c r="D667" s="9"/>
      <c r="E667" s="6"/>
      <c r="F667" s="11">
        <v>5234546</v>
      </c>
      <c r="G667" s="8">
        <f>100*(F667/F668)</f>
        <v>34.571204266040532</v>
      </c>
      <c r="H667" s="14">
        <f>100*(F667/43978456279)</f>
        <v>1.1902523287293123E-2</v>
      </c>
    </row>
    <row r="668" spans="1:8" ht="23.25" thickBot="1" x14ac:dyDescent="0.3">
      <c r="A668" s="19" t="s">
        <v>14</v>
      </c>
      <c r="B668" s="20"/>
      <c r="C668" s="20"/>
      <c r="D668" s="20"/>
      <c r="E668" s="21"/>
      <c r="F668" s="11">
        <f>SUM(F665:F667)</f>
        <v>15141347</v>
      </c>
      <c r="G668" s="8">
        <v>100</v>
      </c>
      <c r="H668" s="14">
        <f>100*(F668/43978456279)</f>
        <v>3.4429009749553423E-2</v>
      </c>
    </row>
    <row r="669" spans="1:8" ht="26.25" thickBot="1" x14ac:dyDescent="0.3">
      <c r="A669" s="35" t="s">
        <v>143</v>
      </c>
      <c r="B669" s="50"/>
      <c r="C669" s="50"/>
      <c r="D669" s="50"/>
      <c r="E669" s="51"/>
      <c r="F669" s="38" t="s">
        <v>4</v>
      </c>
      <c r="G669" s="30" t="s">
        <v>5</v>
      </c>
      <c r="H669" s="41" t="s">
        <v>6</v>
      </c>
    </row>
    <row r="670" spans="1:8" ht="23.25" thickBot="1" x14ac:dyDescent="0.3">
      <c r="A670" s="2" t="s">
        <v>7</v>
      </c>
      <c r="B670" s="3" t="s">
        <v>206</v>
      </c>
      <c r="C670" s="3" t="s">
        <v>8</v>
      </c>
      <c r="D670" s="3" t="s">
        <v>9</v>
      </c>
      <c r="E670" s="4" t="s">
        <v>10</v>
      </c>
      <c r="F670" s="39"/>
      <c r="G670" s="29"/>
      <c r="H670" s="42"/>
    </row>
    <row r="671" spans="1:8" ht="21" x14ac:dyDescent="0.25">
      <c r="A671" s="13">
        <v>413201</v>
      </c>
      <c r="B671" s="5" t="s">
        <v>21</v>
      </c>
      <c r="C671" s="5" t="s">
        <v>16</v>
      </c>
      <c r="D671" s="9" t="s">
        <v>39</v>
      </c>
      <c r="E671" s="6" t="s">
        <v>53</v>
      </c>
      <c r="F671" s="7">
        <v>30323</v>
      </c>
      <c r="G671" s="8">
        <f>100*(F671/F674)</f>
        <v>0.23793735004348282</v>
      </c>
      <c r="H671" s="14">
        <f>100*(F671/43978456279)</f>
        <v>6.894966891886887E-5</v>
      </c>
    </row>
    <row r="672" spans="1:8" ht="21" x14ac:dyDescent="0.25">
      <c r="A672" s="13">
        <v>711220</v>
      </c>
      <c r="B672" s="5" t="s">
        <v>34</v>
      </c>
      <c r="C672" s="5" t="s">
        <v>12</v>
      </c>
      <c r="D672" s="9" t="s">
        <v>39</v>
      </c>
      <c r="E672" s="10"/>
      <c r="F672" s="11">
        <f>20583+20638</f>
        <v>41221</v>
      </c>
      <c r="G672" s="8">
        <f>100*(F672/F674)</f>
        <v>0.32345135725826618</v>
      </c>
      <c r="H672" s="14">
        <f>100*(F672/43978456279)</f>
        <v>9.3729983923249472E-5</v>
      </c>
    </row>
    <row r="673" spans="1:8" ht="21.75" thickBot="1" x14ac:dyDescent="0.3">
      <c r="A673" s="13">
        <v>713202</v>
      </c>
      <c r="B673" s="5" t="s">
        <v>34</v>
      </c>
      <c r="C673" s="5" t="s">
        <v>16</v>
      </c>
      <c r="D673" s="9" t="s">
        <v>39</v>
      </c>
      <c r="E673" s="6" t="s">
        <v>53</v>
      </c>
      <c r="F673" s="11">
        <v>12672567</v>
      </c>
      <c r="G673" s="8">
        <f>100*(F673/F674)</f>
        <v>99.438611292698255</v>
      </c>
      <c r="H673" s="14">
        <f>100*(F673/43978456279)</f>
        <v>2.8815397520106301E-2</v>
      </c>
    </row>
    <row r="674" spans="1:8" ht="23.25" thickBot="1" x14ac:dyDescent="0.3">
      <c r="A674" s="19" t="s">
        <v>14</v>
      </c>
      <c r="B674" s="20"/>
      <c r="C674" s="20"/>
      <c r="D674" s="20"/>
      <c r="E674" s="21"/>
      <c r="F674" s="11">
        <f>SUM(F671:F673)</f>
        <v>12744111</v>
      </c>
      <c r="G674" s="8">
        <v>100</v>
      </c>
      <c r="H674" s="14">
        <f>100*(F674/43978456279)</f>
        <v>2.8978077172948421E-2</v>
      </c>
    </row>
    <row r="675" spans="1:8" ht="26.25" thickBot="1" x14ac:dyDescent="0.75">
      <c r="A675" s="25" t="s">
        <v>144</v>
      </c>
      <c r="B675" s="26"/>
      <c r="C675" s="26"/>
      <c r="D675" s="26"/>
      <c r="E675" s="27"/>
      <c r="F675" s="28" t="s">
        <v>4</v>
      </c>
      <c r="G675" s="30" t="s">
        <v>5</v>
      </c>
      <c r="H675" s="41" t="s">
        <v>6</v>
      </c>
    </row>
    <row r="676" spans="1:8" ht="23.25" thickBot="1" x14ac:dyDescent="0.3">
      <c r="A676" s="2" t="s">
        <v>7</v>
      </c>
      <c r="B676" s="3" t="s">
        <v>206</v>
      </c>
      <c r="C676" s="3" t="s">
        <v>8</v>
      </c>
      <c r="D676" s="3" t="s">
        <v>9</v>
      </c>
      <c r="E676" s="4" t="s">
        <v>10</v>
      </c>
      <c r="F676" s="29"/>
      <c r="G676" s="29"/>
      <c r="H676" s="42"/>
    </row>
    <row r="677" spans="1:8" ht="21" x14ac:dyDescent="0.25">
      <c r="A677" s="13">
        <v>211210</v>
      </c>
      <c r="B677" s="5" t="s">
        <v>48</v>
      </c>
      <c r="C677" s="5" t="s">
        <v>12</v>
      </c>
      <c r="D677" s="9" t="s">
        <v>39</v>
      </c>
      <c r="E677" s="6"/>
      <c r="F677" s="7">
        <v>3171037</v>
      </c>
      <c r="G677" s="8">
        <f>100*(F677/F679)</f>
        <v>31.670129932907248</v>
      </c>
      <c r="H677" s="14">
        <f>100*(F677/43978456279)</f>
        <v>7.2104327170624018E-3</v>
      </c>
    </row>
    <row r="678" spans="1:8" ht="21.75" thickBot="1" x14ac:dyDescent="0.3">
      <c r="A678" s="13">
        <v>212010</v>
      </c>
      <c r="B678" s="5" t="s">
        <v>48</v>
      </c>
      <c r="C678" s="5" t="s">
        <v>35</v>
      </c>
      <c r="D678" s="9"/>
      <c r="E678" s="6"/>
      <c r="F678" s="11">
        <v>6841669</v>
      </c>
      <c r="G678" s="8">
        <f>100*(F678/F679)</f>
        <v>68.329870067092756</v>
      </c>
      <c r="H678" s="14">
        <f t="shared" ref="H678" si="151">100*(F678/43978456279)</f>
        <v>1.5556864835355629E-2</v>
      </c>
    </row>
    <row r="679" spans="1:8" ht="23.25" thickBot="1" x14ac:dyDescent="0.3">
      <c r="A679" s="19" t="s">
        <v>14</v>
      </c>
      <c r="B679" s="20"/>
      <c r="C679" s="20"/>
      <c r="D679" s="20"/>
      <c r="E679" s="21"/>
      <c r="F679" s="11">
        <f>SUM(F677:F678)</f>
        <v>10012706</v>
      </c>
      <c r="G679" s="8">
        <v>100</v>
      </c>
      <c r="H679" s="14">
        <f>100*(F679/43978456279)</f>
        <v>2.276729755241803E-2</v>
      </c>
    </row>
    <row r="680" spans="1:8" ht="26.25" thickBot="1" x14ac:dyDescent="0.75">
      <c r="A680" s="25" t="s">
        <v>145</v>
      </c>
      <c r="B680" s="26"/>
      <c r="C680" s="26"/>
      <c r="D680" s="26"/>
      <c r="E680" s="27"/>
      <c r="F680" s="28" t="s">
        <v>4</v>
      </c>
      <c r="G680" s="30" t="s">
        <v>5</v>
      </c>
      <c r="H680" s="41" t="s">
        <v>6</v>
      </c>
    </row>
    <row r="681" spans="1:8" ht="23.25" thickBot="1" x14ac:dyDescent="0.3">
      <c r="A681" s="2" t="s">
        <v>7</v>
      </c>
      <c r="B681" s="3" t="s">
        <v>206</v>
      </c>
      <c r="C681" s="3" t="s">
        <v>8</v>
      </c>
      <c r="D681" s="3" t="s">
        <v>9</v>
      </c>
      <c r="E681" s="4" t="s">
        <v>10</v>
      </c>
      <c r="F681" s="29"/>
      <c r="G681" s="29"/>
      <c r="H681" s="42"/>
    </row>
    <row r="682" spans="1:8" ht="21" x14ac:dyDescent="0.25">
      <c r="A682" s="13">
        <v>5112</v>
      </c>
      <c r="B682" s="5" t="s">
        <v>40</v>
      </c>
      <c r="C682" s="5" t="s">
        <v>12</v>
      </c>
      <c r="D682" s="9" t="s">
        <v>39</v>
      </c>
      <c r="E682" s="6"/>
      <c r="F682" s="7">
        <v>5818909</v>
      </c>
      <c r="G682" s="8">
        <f>100*(F682/F684)</f>
        <v>61.7787307972267</v>
      </c>
      <c r="H682" s="14">
        <f>100*(F682/43978456279)</f>
        <v>1.3231271609637118E-2</v>
      </c>
    </row>
    <row r="683" spans="1:8" ht="21.75" thickBot="1" x14ac:dyDescent="0.3">
      <c r="A683" s="13">
        <v>512020</v>
      </c>
      <c r="B683" s="5" t="s">
        <v>40</v>
      </c>
      <c r="C683" s="5" t="s">
        <v>35</v>
      </c>
      <c r="D683" s="9"/>
      <c r="E683" s="10"/>
      <c r="F683" s="11">
        <v>3600043</v>
      </c>
      <c r="G683" s="8">
        <f>100*(F683/F684)</f>
        <v>38.2212692027733</v>
      </c>
      <c r="H683" s="14">
        <f t="shared" ref="H683" si="152">100*(F683/43978456279)</f>
        <v>8.1859239832368647E-3</v>
      </c>
    </row>
    <row r="684" spans="1:8" ht="23.25" thickBot="1" x14ac:dyDescent="0.3">
      <c r="A684" s="19" t="s">
        <v>14</v>
      </c>
      <c r="B684" s="20"/>
      <c r="C684" s="20"/>
      <c r="D684" s="20"/>
      <c r="E684" s="21"/>
      <c r="F684" s="11">
        <f>SUM(F682:F683)</f>
        <v>9418952</v>
      </c>
      <c r="G684" s="8">
        <v>100</v>
      </c>
      <c r="H684" s="14">
        <f>100*(F684/43978456279)</f>
        <v>2.1417195592873986E-2</v>
      </c>
    </row>
    <row r="685" spans="1:8" ht="26.25" thickBot="1" x14ac:dyDescent="0.75">
      <c r="A685" s="25" t="s">
        <v>146</v>
      </c>
      <c r="B685" s="26"/>
      <c r="C685" s="26"/>
      <c r="D685" s="26"/>
      <c r="E685" s="27"/>
      <c r="F685" s="28" t="s">
        <v>4</v>
      </c>
      <c r="G685" s="30" t="s">
        <v>5</v>
      </c>
      <c r="H685" s="41" t="s">
        <v>6</v>
      </c>
    </row>
    <row r="686" spans="1:8" ht="23.25" thickBot="1" x14ac:dyDescent="0.3">
      <c r="A686" s="2" t="s">
        <v>7</v>
      </c>
      <c r="B686" s="3" t="s">
        <v>206</v>
      </c>
      <c r="C686" s="3" t="s">
        <v>8</v>
      </c>
      <c r="D686" s="3" t="s">
        <v>9</v>
      </c>
      <c r="E686" s="4" t="s">
        <v>10</v>
      </c>
      <c r="F686" s="29"/>
      <c r="G686" s="29"/>
      <c r="H686" s="42"/>
    </row>
    <row r="687" spans="1:8" ht="21.75" thickBot="1" x14ac:dyDescent="0.3">
      <c r="A687" s="13">
        <v>311210</v>
      </c>
      <c r="B687" s="5" t="s">
        <v>49</v>
      </c>
      <c r="C687" s="5" t="s">
        <v>12</v>
      </c>
      <c r="D687" s="9" t="s">
        <v>39</v>
      </c>
      <c r="E687" s="6"/>
      <c r="F687" s="7">
        <v>9247151</v>
      </c>
      <c r="G687" s="8">
        <f>100*(F687/F688)</f>
        <v>100</v>
      </c>
      <c r="H687" s="14">
        <f>100*(F687/43978456279)</f>
        <v>2.1026547501658385E-2</v>
      </c>
    </row>
    <row r="688" spans="1:8" ht="23.25" thickBot="1" x14ac:dyDescent="0.3">
      <c r="A688" s="19" t="s">
        <v>14</v>
      </c>
      <c r="B688" s="20"/>
      <c r="C688" s="20"/>
      <c r="D688" s="20"/>
      <c r="E688" s="21"/>
      <c r="F688" s="11">
        <f>SUM(F686:F687)</f>
        <v>9247151</v>
      </c>
      <c r="G688" s="8">
        <v>100</v>
      </c>
      <c r="H688" s="14">
        <f t="shared" ref="H688" si="153">100*(F688/43978456279)</f>
        <v>2.1026547501658385E-2</v>
      </c>
    </row>
    <row r="689" spans="1:8" ht="26.25" thickBot="1" x14ac:dyDescent="0.75">
      <c r="A689" s="25" t="s">
        <v>147</v>
      </c>
      <c r="B689" s="26"/>
      <c r="C689" s="26"/>
      <c r="D689" s="26"/>
      <c r="E689" s="27"/>
      <c r="F689" s="28" t="s">
        <v>4</v>
      </c>
      <c r="G689" s="30" t="s">
        <v>5</v>
      </c>
      <c r="H689" s="41" t="s">
        <v>6</v>
      </c>
    </row>
    <row r="690" spans="1:8" ht="23.25" thickBot="1" x14ac:dyDescent="0.3">
      <c r="A690" s="2" t="s">
        <v>7</v>
      </c>
      <c r="B690" s="3" t="s">
        <v>206</v>
      </c>
      <c r="C690" s="3" t="s">
        <v>8</v>
      </c>
      <c r="D690" s="3" t="s">
        <v>9</v>
      </c>
      <c r="E690" s="4" t="s">
        <v>10</v>
      </c>
      <c r="F690" s="29"/>
      <c r="G690" s="29"/>
      <c r="H690" s="42"/>
    </row>
    <row r="691" spans="1:8" ht="21.75" thickBot="1" x14ac:dyDescent="0.3">
      <c r="A691" s="13">
        <v>311210</v>
      </c>
      <c r="B691" s="5" t="s">
        <v>49</v>
      </c>
      <c r="C691" s="5" t="s">
        <v>12</v>
      </c>
      <c r="D691" s="9" t="s">
        <v>39</v>
      </c>
      <c r="E691" s="6"/>
      <c r="F691" s="7">
        <v>6407124</v>
      </c>
      <c r="G691" s="8">
        <f>100*(F691/F692)</f>
        <v>100</v>
      </c>
      <c r="H691" s="14">
        <f>100*(F691/43978456279)</f>
        <v>1.4568778766023771E-2</v>
      </c>
    </row>
    <row r="692" spans="1:8" ht="23.25" thickBot="1" x14ac:dyDescent="0.3">
      <c r="A692" s="19" t="s">
        <v>14</v>
      </c>
      <c r="B692" s="20"/>
      <c r="C692" s="20"/>
      <c r="D692" s="20"/>
      <c r="E692" s="21"/>
      <c r="F692" s="11">
        <f>SUM(F690:F691)</f>
        <v>6407124</v>
      </c>
      <c r="G692" s="8">
        <v>100</v>
      </c>
      <c r="H692" s="14">
        <f t="shared" ref="H692" si="154">100*(F692/43978456279)</f>
        <v>1.4568778766023771E-2</v>
      </c>
    </row>
    <row r="693" spans="1:8" ht="26.25" thickBot="1" x14ac:dyDescent="0.75">
      <c r="A693" s="25" t="s">
        <v>148</v>
      </c>
      <c r="B693" s="26"/>
      <c r="C693" s="26"/>
      <c r="D693" s="26"/>
      <c r="E693" s="27"/>
      <c r="F693" s="28" t="s">
        <v>4</v>
      </c>
      <c r="G693" s="30" t="s">
        <v>5</v>
      </c>
      <c r="H693" s="41" t="s">
        <v>6</v>
      </c>
    </row>
    <row r="694" spans="1:8" ht="23.25" thickBot="1" x14ac:dyDescent="0.3">
      <c r="A694" s="2" t="s">
        <v>7</v>
      </c>
      <c r="B694" s="3" t="s">
        <v>206</v>
      </c>
      <c r="C694" s="3" t="s">
        <v>8</v>
      </c>
      <c r="D694" s="3" t="s">
        <v>9</v>
      </c>
      <c r="E694" s="4" t="s">
        <v>10</v>
      </c>
      <c r="F694" s="29"/>
      <c r="G694" s="29"/>
      <c r="H694" s="42"/>
    </row>
    <row r="695" spans="1:8" ht="21.75" thickBot="1" x14ac:dyDescent="0.3">
      <c r="A695" s="13">
        <v>111210</v>
      </c>
      <c r="B695" s="9" t="s">
        <v>11</v>
      </c>
      <c r="C695" s="5" t="s">
        <v>12</v>
      </c>
      <c r="D695" s="9" t="s">
        <v>39</v>
      </c>
      <c r="E695" s="6"/>
      <c r="F695" s="7">
        <v>5910066</v>
      </c>
      <c r="G695" s="8">
        <f>100*(F695/F696)</f>
        <v>100</v>
      </c>
      <c r="H695" s="14">
        <f>100*(F695/43978456279)</f>
        <v>1.3438548098429037E-2</v>
      </c>
    </row>
    <row r="696" spans="1:8" ht="23.25" thickBot="1" x14ac:dyDescent="0.3">
      <c r="A696" s="19" t="s">
        <v>14</v>
      </c>
      <c r="B696" s="20"/>
      <c r="C696" s="20"/>
      <c r="D696" s="20"/>
      <c r="E696" s="21"/>
      <c r="F696" s="11">
        <f>SUM(F694:F695)</f>
        <v>5910066</v>
      </c>
      <c r="G696" s="8">
        <v>100</v>
      </c>
      <c r="H696" s="14">
        <f t="shared" ref="H696" si="155">100*(F696/43978456279)</f>
        <v>1.3438548098429037E-2</v>
      </c>
    </row>
    <row r="697" spans="1:8" ht="26.25" thickBot="1" x14ac:dyDescent="0.3">
      <c r="A697" s="35" t="s">
        <v>149</v>
      </c>
      <c r="B697" s="50"/>
      <c r="C697" s="50"/>
      <c r="D697" s="50"/>
      <c r="E697" s="51"/>
      <c r="F697" s="38" t="s">
        <v>4</v>
      </c>
      <c r="G697" s="30" t="s">
        <v>5</v>
      </c>
      <c r="H697" s="41" t="s">
        <v>6</v>
      </c>
    </row>
    <row r="698" spans="1:8" ht="23.25" thickBot="1" x14ac:dyDescent="0.3">
      <c r="A698" s="2" t="s">
        <v>7</v>
      </c>
      <c r="B698" s="3" t="s">
        <v>206</v>
      </c>
      <c r="C698" s="3" t="s">
        <v>8</v>
      </c>
      <c r="D698" s="3" t="s">
        <v>9</v>
      </c>
      <c r="E698" s="4" t="s">
        <v>10</v>
      </c>
      <c r="F698" s="39"/>
      <c r="G698" s="29"/>
      <c r="H698" s="42"/>
    </row>
    <row r="699" spans="1:8" ht="21" x14ac:dyDescent="0.25">
      <c r="A699" s="13">
        <v>1111</v>
      </c>
      <c r="B699" s="5" t="s">
        <v>11</v>
      </c>
      <c r="C699" s="5" t="s">
        <v>12</v>
      </c>
      <c r="D699" s="5" t="s">
        <v>13</v>
      </c>
      <c r="E699" s="6"/>
      <c r="F699" s="7">
        <v>57298</v>
      </c>
      <c r="G699" s="8">
        <f>100*(F699/F702)</f>
        <v>1.5902201102424574</v>
      </c>
      <c r="H699" s="14">
        <f>100*(F699/43978456279)</f>
        <v>1.3028651946421358E-4</v>
      </c>
    </row>
    <row r="700" spans="1:8" ht="21" x14ac:dyDescent="0.25">
      <c r="A700" s="13">
        <v>311210</v>
      </c>
      <c r="B700" s="5" t="s">
        <v>49</v>
      </c>
      <c r="C700" s="5" t="s">
        <v>12</v>
      </c>
      <c r="D700" s="9" t="s">
        <v>39</v>
      </c>
      <c r="E700" s="6"/>
      <c r="F700" s="11">
        <f>3533735+3379</f>
        <v>3537114</v>
      </c>
      <c r="G700" s="8">
        <f>100*(F700/F702)</f>
        <v>98.167297550004179</v>
      </c>
      <c r="H700" s="14">
        <f>100*(F700/43978456279)</f>
        <v>8.0428334672788294E-3</v>
      </c>
    </row>
    <row r="701" spans="1:8" ht="21.75" thickBot="1" x14ac:dyDescent="0.3">
      <c r="A701" s="13">
        <v>313202</v>
      </c>
      <c r="B701" s="5" t="s">
        <v>49</v>
      </c>
      <c r="C701" s="5" t="s">
        <v>12</v>
      </c>
      <c r="D701" s="9" t="s">
        <v>39</v>
      </c>
      <c r="E701" s="6" t="s">
        <v>53</v>
      </c>
      <c r="F701" s="11">
        <v>8737</v>
      </c>
      <c r="G701" s="8">
        <f>100*(F701/F702)</f>
        <v>0.24248233975336575</v>
      </c>
      <c r="H701" s="14">
        <f>100*(F701/43978456279)</f>
        <v>1.9866545438912951E-5</v>
      </c>
    </row>
    <row r="702" spans="1:8" ht="23.25" thickBot="1" x14ac:dyDescent="0.3">
      <c r="A702" s="19" t="s">
        <v>14</v>
      </c>
      <c r="B702" s="20"/>
      <c r="C702" s="20"/>
      <c r="D702" s="20"/>
      <c r="E702" s="21"/>
      <c r="F702" s="11">
        <f>SUM(F699:F701)</f>
        <v>3603149</v>
      </c>
      <c r="G702" s="8">
        <v>100</v>
      </c>
      <c r="H702" s="14">
        <f>100*(F702/43978456279)</f>
        <v>8.1929865321819558E-3</v>
      </c>
    </row>
    <row r="703" spans="1:8" ht="26.25" thickBot="1" x14ac:dyDescent="0.75">
      <c r="A703" s="25" t="s">
        <v>150</v>
      </c>
      <c r="B703" s="26"/>
      <c r="C703" s="26"/>
      <c r="D703" s="26"/>
      <c r="E703" s="27"/>
      <c r="F703" s="28" t="s">
        <v>4</v>
      </c>
      <c r="G703" s="30" t="s">
        <v>5</v>
      </c>
      <c r="H703" s="41" t="s">
        <v>6</v>
      </c>
    </row>
    <row r="704" spans="1:8" ht="23.25" thickBot="1" x14ac:dyDescent="0.3">
      <c r="A704" s="2" t="s">
        <v>7</v>
      </c>
      <c r="B704" s="3" t="s">
        <v>206</v>
      </c>
      <c r="C704" s="3" t="s">
        <v>8</v>
      </c>
      <c r="D704" s="3" t="s">
        <v>9</v>
      </c>
      <c r="E704" s="4" t="s">
        <v>10</v>
      </c>
      <c r="F704" s="29"/>
      <c r="G704" s="29"/>
      <c r="H704" s="42"/>
    </row>
    <row r="705" spans="1:8" ht="21.75" thickBot="1" x14ac:dyDescent="0.3">
      <c r="A705" s="13">
        <v>411210</v>
      </c>
      <c r="B705" s="5" t="s">
        <v>21</v>
      </c>
      <c r="C705" s="5" t="s">
        <v>12</v>
      </c>
      <c r="D705" s="9" t="s">
        <v>39</v>
      </c>
      <c r="E705" s="6"/>
      <c r="F705" s="7">
        <v>3188115</v>
      </c>
      <c r="G705" s="8">
        <f>100*(F705/F706)</f>
        <v>100</v>
      </c>
      <c r="H705" s="14">
        <f>100*(F705/43978456279)</f>
        <v>7.2492653670573372E-3</v>
      </c>
    </row>
    <row r="706" spans="1:8" ht="23.25" thickBot="1" x14ac:dyDescent="0.3">
      <c r="A706" s="19" t="s">
        <v>14</v>
      </c>
      <c r="B706" s="20"/>
      <c r="C706" s="20"/>
      <c r="D706" s="20"/>
      <c r="E706" s="21"/>
      <c r="F706" s="11">
        <f>SUM(F704:F705)</f>
        <v>3188115</v>
      </c>
      <c r="G706" s="8">
        <v>100</v>
      </c>
      <c r="H706" s="14">
        <f t="shared" ref="H706" si="156">100*(F706/43978456279)</f>
        <v>7.2492653670573372E-3</v>
      </c>
    </row>
    <row r="707" spans="1:8" ht="26.25" thickBot="1" x14ac:dyDescent="0.75">
      <c r="A707" s="25" t="s">
        <v>151</v>
      </c>
      <c r="B707" s="26"/>
      <c r="C707" s="26"/>
      <c r="D707" s="26"/>
      <c r="E707" s="27"/>
      <c r="F707" s="28" t="s">
        <v>4</v>
      </c>
      <c r="G707" s="30" t="s">
        <v>5</v>
      </c>
      <c r="H707" s="41" t="s">
        <v>6</v>
      </c>
    </row>
    <row r="708" spans="1:8" ht="23.25" thickBot="1" x14ac:dyDescent="0.3">
      <c r="A708" s="2" t="s">
        <v>7</v>
      </c>
      <c r="B708" s="3" t="s">
        <v>206</v>
      </c>
      <c r="C708" s="3" t="s">
        <v>8</v>
      </c>
      <c r="D708" s="3" t="s">
        <v>9</v>
      </c>
      <c r="E708" s="4" t="s">
        <v>10</v>
      </c>
      <c r="F708" s="29"/>
      <c r="G708" s="29"/>
      <c r="H708" s="42"/>
    </row>
    <row r="709" spans="1:8" ht="21" x14ac:dyDescent="0.25">
      <c r="A709" s="13">
        <v>411220</v>
      </c>
      <c r="B709" s="5" t="s">
        <v>21</v>
      </c>
      <c r="C709" s="5" t="s">
        <v>12</v>
      </c>
      <c r="D709" s="9" t="s">
        <v>39</v>
      </c>
      <c r="E709" s="6"/>
      <c r="F709" s="7">
        <v>2868498</v>
      </c>
      <c r="G709" s="8">
        <f>100*(F709/F711)</f>
        <v>95.77376474795139</v>
      </c>
      <c r="H709" s="14">
        <f>100*(F709/43978456279)</f>
        <v>6.5225072517375434E-3</v>
      </c>
    </row>
    <row r="710" spans="1:8" ht="21.75" thickBot="1" x14ac:dyDescent="0.3">
      <c r="A710" s="13">
        <v>413202</v>
      </c>
      <c r="B710" s="5" t="s">
        <v>21</v>
      </c>
      <c r="C710" s="9" t="s">
        <v>16</v>
      </c>
      <c r="D710" s="9" t="s">
        <v>39</v>
      </c>
      <c r="E710" s="10" t="s">
        <v>53</v>
      </c>
      <c r="F710" s="11">
        <v>126579</v>
      </c>
      <c r="G710" s="8">
        <f>100*(F710/F711)</f>
        <v>4.2262352520486113</v>
      </c>
      <c r="H710" s="14">
        <f t="shared" ref="H710" si="157">100*(F710/43978456279)</f>
        <v>2.8782047099830171E-4</v>
      </c>
    </row>
    <row r="711" spans="1:8" ht="23.25" thickBot="1" x14ac:dyDescent="0.3">
      <c r="A711" s="19" t="s">
        <v>14</v>
      </c>
      <c r="B711" s="20"/>
      <c r="C711" s="20"/>
      <c r="D711" s="20"/>
      <c r="E711" s="21"/>
      <c r="F711" s="11">
        <f>SUM(F709:F710)</f>
        <v>2995077</v>
      </c>
      <c r="G711" s="8">
        <v>100</v>
      </c>
      <c r="H711" s="14">
        <f>100*(F711/43978456279)</f>
        <v>6.8103277227358457E-3</v>
      </c>
    </row>
    <row r="712" spans="1:8" ht="26.25" thickBot="1" x14ac:dyDescent="0.75">
      <c r="A712" s="25" t="s">
        <v>152</v>
      </c>
      <c r="B712" s="26"/>
      <c r="C712" s="26"/>
      <c r="D712" s="26"/>
      <c r="E712" s="27"/>
      <c r="F712" s="28" t="s">
        <v>4</v>
      </c>
      <c r="G712" s="30" t="s">
        <v>5</v>
      </c>
      <c r="H712" s="41" t="s">
        <v>6</v>
      </c>
    </row>
    <row r="713" spans="1:8" ht="23.25" thickBot="1" x14ac:dyDescent="0.3">
      <c r="A713" s="2" t="s">
        <v>7</v>
      </c>
      <c r="B713" s="3" t="s">
        <v>206</v>
      </c>
      <c r="C713" s="3" t="s">
        <v>8</v>
      </c>
      <c r="D713" s="3" t="s">
        <v>9</v>
      </c>
      <c r="E713" s="4" t="s">
        <v>10</v>
      </c>
      <c r="F713" s="29"/>
      <c r="G713" s="29"/>
      <c r="H713" s="42"/>
    </row>
    <row r="714" spans="1:8" ht="21.75" thickBot="1" x14ac:dyDescent="0.3">
      <c r="A714" s="13">
        <v>613202</v>
      </c>
      <c r="B714" s="17" t="s">
        <v>52</v>
      </c>
      <c r="C714" s="5" t="s">
        <v>16</v>
      </c>
      <c r="D714" s="9" t="s">
        <v>39</v>
      </c>
      <c r="E714" s="6" t="s">
        <v>53</v>
      </c>
      <c r="F714" s="7">
        <v>2892653</v>
      </c>
      <c r="G714" s="8">
        <f>100*(F714/F715)</f>
        <v>100</v>
      </c>
      <c r="H714" s="14">
        <f>100*(F714/43978456279)</f>
        <v>6.5774318717532164E-3</v>
      </c>
    </row>
    <row r="715" spans="1:8" ht="23.25" thickBot="1" x14ac:dyDescent="0.3">
      <c r="A715" s="19" t="s">
        <v>14</v>
      </c>
      <c r="B715" s="20"/>
      <c r="C715" s="20"/>
      <c r="D715" s="20"/>
      <c r="E715" s="21"/>
      <c r="F715" s="11">
        <f>SUM(F713:F714)</f>
        <v>2892653</v>
      </c>
      <c r="G715" s="8">
        <v>100</v>
      </c>
      <c r="H715" s="14">
        <f t="shared" ref="H715" si="158">100*(F715/43978456279)</f>
        <v>6.5774318717532164E-3</v>
      </c>
    </row>
    <row r="716" spans="1:8" ht="26.25" thickBot="1" x14ac:dyDescent="0.75">
      <c r="A716" s="25" t="s">
        <v>153</v>
      </c>
      <c r="B716" s="26"/>
      <c r="C716" s="26"/>
      <c r="D716" s="26"/>
      <c r="E716" s="27"/>
      <c r="F716" s="28" t="s">
        <v>4</v>
      </c>
      <c r="G716" s="30" t="s">
        <v>5</v>
      </c>
      <c r="H716" s="41" t="s">
        <v>6</v>
      </c>
    </row>
    <row r="717" spans="1:8" ht="23.25" thickBot="1" x14ac:dyDescent="0.3">
      <c r="A717" s="2" t="s">
        <v>7</v>
      </c>
      <c r="B717" s="3" t="s">
        <v>206</v>
      </c>
      <c r="C717" s="3" t="s">
        <v>8</v>
      </c>
      <c r="D717" s="3" t="s">
        <v>9</v>
      </c>
      <c r="E717" s="4" t="s">
        <v>10</v>
      </c>
      <c r="F717" s="29"/>
      <c r="G717" s="29"/>
      <c r="H717" s="42"/>
    </row>
    <row r="718" spans="1:8" ht="21.75" thickBot="1" x14ac:dyDescent="0.3">
      <c r="A718" s="13">
        <v>111210</v>
      </c>
      <c r="B718" s="9" t="s">
        <v>11</v>
      </c>
      <c r="C718" s="5" t="s">
        <v>12</v>
      </c>
      <c r="D718" s="9" t="s">
        <v>39</v>
      </c>
      <c r="E718" s="6"/>
      <c r="F718" s="7">
        <v>2420873</v>
      </c>
      <c r="G718" s="8">
        <f>100*(F718/F719)</f>
        <v>100</v>
      </c>
      <c r="H718" s="14">
        <f>100*(F718/43978456279)</f>
        <v>5.5046793471829579E-3</v>
      </c>
    </row>
    <row r="719" spans="1:8" ht="23.25" thickBot="1" x14ac:dyDescent="0.3">
      <c r="A719" s="19" t="s">
        <v>14</v>
      </c>
      <c r="B719" s="20"/>
      <c r="C719" s="20"/>
      <c r="D719" s="20"/>
      <c r="E719" s="21"/>
      <c r="F719" s="11">
        <f>SUM(F717:F718)</f>
        <v>2420873</v>
      </c>
      <c r="G719" s="8">
        <v>100</v>
      </c>
      <c r="H719" s="14">
        <f t="shared" ref="H719" si="159">100*(F719/43978456279)</f>
        <v>5.5046793471829579E-3</v>
      </c>
    </row>
    <row r="720" spans="1:8" ht="26.25" thickBot="1" x14ac:dyDescent="0.3">
      <c r="A720" s="49" t="s">
        <v>154</v>
      </c>
      <c r="B720" s="50"/>
      <c r="C720" s="50"/>
      <c r="D720" s="50"/>
      <c r="E720" s="51"/>
      <c r="F720" s="38" t="s">
        <v>4</v>
      </c>
      <c r="G720" s="30" t="s">
        <v>5</v>
      </c>
      <c r="H720" s="41" t="s">
        <v>6</v>
      </c>
    </row>
    <row r="721" spans="1:8" ht="23.25" thickBot="1" x14ac:dyDescent="0.3">
      <c r="A721" s="2" t="s">
        <v>7</v>
      </c>
      <c r="B721" s="3" t="s">
        <v>206</v>
      </c>
      <c r="C721" s="3" t="s">
        <v>8</v>
      </c>
      <c r="D721" s="3" t="s">
        <v>9</v>
      </c>
      <c r="E721" s="4" t="s">
        <v>10</v>
      </c>
      <c r="F721" s="39"/>
      <c r="G721" s="29"/>
      <c r="H721" s="42"/>
    </row>
    <row r="722" spans="1:8" ht="21" x14ac:dyDescent="0.25">
      <c r="A722" s="13">
        <v>313202</v>
      </c>
      <c r="B722" s="5" t="s">
        <v>49</v>
      </c>
      <c r="C722" s="5" t="s">
        <v>12</v>
      </c>
      <c r="D722" s="9" t="s">
        <v>39</v>
      </c>
      <c r="E722" s="6" t="s">
        <v>53</v>
      </c>
      <c r="F722" s="7">
        <v>679542</v>
      </c>
      <c r="G722" s="8">
        <f>100*(F722/F726)</f>
        <v>31.568311555099676</v>
      </c>
      <c r="H722" s="14">
        <f>100*(F722/43978456279)</f>
        <v>1.5451701980828412E-3</v>
      </c>
    </row>
    <row r="723" spans="1:8" ht="21" x14ac:dyDescent="0.25">
      <c r="A723" s="13">
        <v>411210</v>
      </c>
      <c r="B723" s="5" t="s">
        <v>21</v>
      </c>
      <c r="C723" s="5" t="s">
        <v>12</v>
      </c>
      <c r="D723" s="9" t="s">
        <v>39</v>
      </c>
      <c r="E723" s="6"/>
      <c r="F723" s="11">
        <v>237269</v>
      </c>
      <c r="G723" s="8">
        <f>100*(F723/F726)</f>
        <v>11.022397017942886</v>
      </c>
      <c r="H723" s="14">
        <f t="shared" ref="H723" si="160">100*(F723/43978456279)</f>
        <v>5.3951188849095074E-4</v>
      </c>
    </row>
    <row r="724" spans="1:8" ht="21" x14ac:dyDescent="0.25">
      <c r="A724" s="13">
        <v>411220</v>
      </c>
      <c r="B724" s="5" t="s">
        <v>21</v>
      </c>
      <c r="C724" s="5" t="s">
        <v>12</v>
      </c>
      <c r="D724" s="9" t="s">
        <v>39</v>
      </c>
      <c r="E724" s="6"/>
      <c r="F724" s="7">
        <v>330265</v>
      </c>
      <c r="G724" s="8">
        <f>100*(F724/F726)</f>
        <v>15.342551918417103</v>
      </c>
      <c r="H724" s="14">
        <f>100*(F724/43978456279)</f>
        <v>7.5096997017083504E-4</v>
      </c>
    </row>
    <row r="725" spans="1:8" ht="21.75" thickBot="1" x14ac:dyDescent="0.3">
      <c r="A725" s="13">
        <v>413202</v>
      </c>
      <c r="B725" s="5" t="s">
        <v>21</v>
      </c>
      <c r="C725" s="9" t="s">
        <v>16</v>
      </c>
      <c r="D725" s="9" t="s">
        <v>39</v>
      </c>
      <c r="E725" s="10" t="s">
        <v>53</v>
      </c>
      <c r="F725" s="11">
        <v>905532</v>
      </c>
      <c r="G725" s="8">
        <f>100*(F725/F726)</f>
        <v>42.066739508540337</v>
      </c>
      <c r="H725" s="14">
        <f t="shared" ref="H725:H726" si="161">100*(F725/43978456279)</f>
        <v>2.0590354382957221E-3</v>
      </c>
    </row>
    <row r="726" spans="1:8" ht="23.25" thickBot="1" x14ac:dyDescent="0.3">
      <c r="A726" s="19" t="s">
        <v>14</v>
      </c>
      <c r="B726" s="20"/>
      <c r="C726" s="20"/>
      <c r="D726" s="20"/>
      <c r="E726" s="21"/>
      <c r="F726" s="11">
        <f>SUM(F722:F725)</f>
        <v>2152608</v>
      </c>
      <c r="G726" s="8">
        <f>SUM(G722:G725)</f>
        <v>100</v>
      </c>
      <c r="H726" s="14">
        <f t="shared" si="161"/>
        <v>4.894687495040349E-3</v>
      </c>
    </row>
    <row r="727" spans="1:8" ht="26.25" thickBot="1" x14ac:dyDescent="0.75">
      <c r="A727" s="25" t="s">
        <v>155</v>
      </c>
      <c r="B727" s="26"/>
      <c r="C727" s="26"/>
      <c r="D727" s="26"/>
      <c r="E727" s="27"/>
      <c r="F727" s="28" t="s">
        <v>4</v>
      </c>
      <c r="G727" s="30" t="s">
        <v>5</v>
      </c>
      <c r="H727" s="41" t="s">
        <v>6</v>
      </c>
    </row>
    <row r="728" spans="1:8" ht="23.25" thickBot="1" x14ac:dyDescent="0.3">
      <c r="A728" s="2" t="s">
        <v>7</v>
      </c>
      <c r="B728" s="3" t="s">
        <v>206</v>
      </c>
      <c r="C728" s="3" t="s">
        <v>8</v>
      </c>
      <c r="D728" s="3" t="s">
        <v>9</v>
      </c>
      <c r="E728" s="4" t="s">
        <v>10</v>
      </c>
      <c r="F728" s="29"/>
      <c r="G728" s="29"/>
      <c r="H728" s="42"/>
    </row>
    <row r="729" spans="1:8" ht="21" x14ac:dyDescent="0.25">
      <c r="A729" s="13">
        <v>711220</v>
      </c>
      <c r="B729" s="5" t="s">
        <v>34</v>
      </c>
      <c r="C729" s="5" t="s">
        <v>12</v>
      </c>
      <c r="D729" s="9" t="s">
        <v>39</v>
      </c>
      <c r="E729" s="10"/>
      <c r="F729" s="7">
        <v>113299.5</v>
      </c>
      <c r="G729" s="8">
        <f>100*(F729/F731)</f>
        <v>5.3766112109244872</v>
      </c>
      <c r="H729" s="14">
        <f>100*(F729/43978456279)</f>
        <v>2.5762500457320796E-4</v>
      </c>
    </row>
    <row r="730" spans="1:8" ht="21.75" thickBot="1" x14ac:dyDescent="0.3">
      <c r="A730" s="13">
        <v>713202</v>
      </c>
      <c r="B730" s="5" t="s">
        <v>34</v>
      </c>
      <c r="C730" s="5" t="s">
        <v>16</v>
      </c>
      <c r="D730" s="9" t="s">
        <v>39</v>
      </c>
      <c r="E730" s="6" t="s">
        <v>53</v>
      </c>
      <c r="F730" s="11">
        <f>1880667+113299.5</f>
        <v>1993966.5</v>
      </c>
      <c r="G730" s="8">
        <f>100*(F730/F731)</f>
        <v>94.62338878907552</v>
      </c>
      <c r="H730" s="14">
        <f t="shared" ref="H730" si="162">100*(F730/43978456279)</f>
        <v>4.533962009376241E-3</v>
      </c>
    </row>
    <row r="731" spans="1:8" ht="23.25" thickBot="1" x14ac:dyDescent="0.3">
      <c r="A731" s="19" t="s">
        <v>14</v>
      </c>
      <c r="B731" s="20"/>
      <c r="C731" s="20"/>
      <c r="D731" s="20"/>
      <c r="E731" s="21"/>
      <c r="F731" s="11">
        <f>SUM(F729:F730)</f>
        <v>2107266</v>
      </c>
      <c r="G731" s="8">
        <v>100</v>
      </c>
      <c r="H731" s="14">
        <f>100*(F731/43978456279)</f>
        <v>4.7915870139494483E-3</v>
      </c>
    </row>
    <row r="732" spans="1:8" ht="26.25" thickBot="1" x14ac:dyDescent="0.75">
      <c r="A732" s="25" t="s">
        <v>156</v>
      </c>
      <c r="B732" s="26"/>
      <c r="C732" s="26"/>
      <c r="D732" s="26"/>
      <c r="E732" s="27"/>
      <c r="F732" s="28" t="s">
        <v>4</v>
      </c>
      <c r="G732" s="30" t="s">
        <v>5</v>
      </c>
      <c r="H732" s="41" t="s">
        <v>6</v>
      </c>
    </row>
    <row r="733" spans="1:8" ht="23.25" thickBot="1" x14ac:dyDescent="0.3">
      <c r="A733" s="2" t="s">
        <v>7</v>
      </c>
      <c r="B733" s="3" t="s">
        <v>206</v>
      </c>
      <c r="C733" s="3" t="s">
        <v>8</v>
      </c>
      <c r="D733" s="3" t="s">
        <v>9</v>
      </c>
      <c r="E733" s="4" t="s">
        <v>10</v>
      </c>
      <c r="F733" s="29"/>
      <c r="G733" s="29"/>
      <c r="H733" s="42"/>
    </row>
    <row r="734" spans="1:8" ht="21.75" thickBot="1" x14ac:dyDescent="0.3">
      <c r="A734" s="13">
        <v>612010</v>
      </c>
      <c r="B734" s="17" t="s">
        <v>52</v>
      </c>
      <c r="C734" s="5" t="s">
        <v>35</v>
      </c>
      <c r="D734" s="6"/>
      <c r="E734" s="6"/>
      <c r="F734" s="7">
        <v>2055827</v>
      </c>
      <c r="G734" s="8">
        <f>100*(F734/F735)</f>
        <v>100</v>
      </c>
      <c r="H734" s="14">
        <f>100*(F734/43978456279)</f>
        <v>4.6746229266389026E-3</v>
      </c>
    </row>
    <row r="735" spans="1:8" ht="23.25" thickBot="1" x14ac:dyDescent="0.3">
      <c r="A735" s="19" t="s">
        <v>14</v>
      </c>
      <c r="B735" s="20"/>
      <c r="C735" s="20"/>
      <c r="D735" s="20"/>
      <c r="E735" s="21"/>
      <c r="F735" s="11">
        <f>SUM(F733:F734)</f>
        <v>2055827</v>
      </c>
      <c r="G735" s="8">
        <v>100</v>
      </c>
      <c r="H735" s="14">
        <f t="shared" ref="H735" si="163">100*(F735/43978456279)</f>
        <v>4.6746229266389026E-3</v>
      </c>
    </row>
    <row r="736" spans="1:8" ht="26.25" thickBot="1" x14ac:dyDescent="0.75">
      <c r="A736" s="25" t="s">
        <v>157</v>
      </c>
      <c r="B736" s="26"/>
      <c r="C736" s="26"/>
      <c r="D736" s="26"/>
      <c r="E736" s="27"/>
      <c r="F736" s="28" t="s">
        <v>4</v>
      </c>
      <c r="G736" s="30" t="s">
        <v>5</v>
      </c>
      <c r="H736" s="41" t="s">
        <v>6</v>
      </c>
    </row>
    <row r="737" spans="1:8" ht="23.25" thickBot="1" x14ac:dyDescent="0.3">
      <c r="A737" s="2" t="s">
        <v>7</v>
      </c>
      <c r="B737" s="3" t="s">
        <v>206</v>
      </c>
      <c r="C737" s="3" t="s">
        <v>8</v>
      </c>
      <c r="D737" s="3" t="s">
        <v>9</v>
      </c>
      <c r="E737" s="4" t="s">
        <v>10</v>
      </c>
      <c r="F737" s="29"/>
      <c r="G737" s="29"/>
      <c r="H737" s="42"/>
    </row>
    <row r="738" spans="1:8" ht="21.75" thickBot="1" x14ac:dyDescent="0.3">
      <c r="A738" s="13">
        <v>511220</v>
      </c>
      <c r="B738" s="5" t="s">
        <v>40</v>
      </c>
      <c r="C738" s="5" t="s">
        <v>12</v>
      </c>
      <c r="D738" s="9" t="s">
        <v>39</v>
      </c>
      <c r="E738" s="6"/>
      <c r="F738" s="7">
        <v>2026775</v>
      </c>
      <c r="G738" s="8">
        <f>100*(F738/F739)</f>
        <v>100</v>
      </c>
      <c r="H738" s="14">
        <f>100*(F738/43978456279)</f>
        <v>4.6085633091396128E-3</v>
      </c>
    </row>
    <row r="739" spans="1:8" ht="23.25" thickBot="1" x14ac:dyDescent="0.3">
      <c r="A739" s="19" t="s">
        <v>14</v>
      </c>
      <c r="B739" s="20"/>
      <c r="C739" s="20"/>
      <c r="D739" s="20"/>
      <c r="E739" s="21"/>
      <c r="F739" s="11">
        <f>SUM(F737:F738)</f>
        <v>2026775</v>
      </c>
      <c r="G739" s="8">
        <v>100</v>
      </c>
      <c r="H739" s="14">
        <f t="shared" ref="H739" si="164">100*(F739/43978456279)</f>
        <v>4.6085633091396128E-3</v>
      </c>
    </row>
    <row r="740" spans="1:8" ht="26.25" thickBot="1" x14ac:dyDescent="0.75">
      <c r="A740" s="25" t="s">
        <v>158</v>
      </c>
      <c r="B740" s="26"/>
      <c r="C740" s="26"/>
      <c r="D740" s="26"/>
      <c r="E740" s="27"/>
      <c r="F740" s="28" t="s">
        <v>4</v>
      </c>
      <c r="G740" s="30" t="s">
        <v>5</v>
      </c>
      <c r="H740" s="41" t="s">
        <v>6</v>
      </c>
    </row>
    <row r="741" spans="1:8" ht="23.25" thickBot="1" x14ac:dyDescent="0.3">
      <c r="A741" s="2" t="s">
        <v>7</v>
      </c>
      <c r="B741" s="3" t="s">
        <v>206</v>
      </c>
      <c r="C741" s="3" t="s">
        <v>8</v>
      </c>
      <c r="D741" s="3" t="s">
        <v>9</v>
      </c>
      <c r="E741" s="4" t="s">
        <v>10</v>
      </c>
      <c r="F741" s="29"/>
      <c r="G741" s="29"/>
      <c r="H741" s="42"/>
    </row>
    <row r="742" spans="1:8" ht="21.75" thickBot="1" x14ac:dyDescent="0.3">
      <c r="A742" s="13">
        <v>5112</v>
      </c>
      <c r="B742" s="5" t="s">
        <v>40</v>
      </c>
      <c r="C742" s="5" t="s">
        <v>12</v>
      </c>
      <c r="D742" s="9" t="s">
        <v>39</v>
      </c>
      <c r="E742" s="6"/>
      <c r="F742" s="7">
        <v>1895521</v>
      </c>
      <c r="G742" s="8">
        <f>100*(F742/F743)</f>
        <v>100</v>
      </c>
      <c r="H742" s="14">
        <f>100*(F742/43978456279)</f>
        <v>4.3101126332738592E-3</v>
      </c>
    </row>
    <row r="743" spans="1:8" ht="23.25" thickBot="1" x14ac:dyDescent="0.3">
      <c r="A743" s="19" t="s">
        <v>14</v>
      </c>
      <c r="B743" s="20"/>
      <c r="C743" s="20"/>
      <c r="D743" s="20"/>
      <c r="E743" s="21"/>
      <c r="F743" s="11">
        <f>SUM(F741:F742)</f>
        <v>1895521</v>
      </c>
      <c r="G743" s="8">
        <v>100</v>
      </c>
      <c r="H743" s="14">
        <f t="shared" ref="H743" si="165">100*(F743/43978456279)</f>
        <v>4.3101126332738592E-3</v>
      </c>
    </row>
    <row r="744" spans="1:8" ht="26.25" thickBot="1" x14ac:dyDescent="0.75">
      <c r="A744" s="25" t="s">
        <v>159</v>
      </c>
      <c r="B744" s="26"/>
      <c r="C744" s="26"/>
      <c r="D744" s="26"/>
      <c r="E744" s="27"/>
      <c r="F744" s="28" t="s">
        <v>4</v>
      </c>
      <c r="G744" s="30" t="s">
        <v>5</v>
      </c>
      <c r="H744" s="41" t="s">
        <v>6</v>
      </c>
    </row>
    <row r="745" spans="1:8" ht="23.25" thickBot="1" x14ac:dyDescent="0.3">
      <c r="A745" s="2" t="s">
        <v>7</v>
      </c>
      <c r="B745" s="3" t="s">
        <v>206</v>
      </c>
      <c r="C745" s="3" t="s">
        <v>8</v>
      </c>
      <c r="D745" s="3" t="s">
        <v>9</v>
      </c>
      <c r="E745" s="4" t="s">
        <v>10</v>
      </c>
      <c r="F745" s="29"/>
      <c r="G745" s="29"/>
      <c r="H745" s="42"/>
    </row>
    <row r="746" spans="1:8" ht="21.75" thickBot="1" x14ac:dyDescent="0.3">
      <c r="A746" s="13">
        <v>311220</v>
      </c>
      <c r="B746" s="5" t="s">
        <v>49</v>
      </c>
      <c r="C746" s="5" t="s">
        <v>12</v>
      </c>
      <c r="D746" s="9" t="s">
        <v>39</v>
      </c>
      <c r="E746" s="6"/>
      <c r="F746" s="7">
        <v>1697999</v>
      </c>
      <c r="G746" s="8">
        <f>100*(F746/F747)</f>
        <v>100</v>
      </c>
      <c r="H746" s="14">
        <f>100*(F746/43978456279)</f>
        <v>3.8609790876420677E-3</v>
      </c>
    </row>
    <row r="747" spans="1:8" ht="23.25" thickBot="1" x14ac:dyDescent="0.3">
      <c r="A747" s="19" t="s">
        <v>14</v>
      </c>
      <c r="B747" s="20"/>
      <c r="C747" s="20"/>
      <c r="D747" s="20"/>
      <c r="E747" s="21"/>
      <c r="F747" s="11">
        <f>SUM(F745:F746)</f>
        <v>1697999</v>
      </c>
      <c r="G747" s="8">
        <v>100</v>
      </c>
      <c r="H747" s="14">
        <f t="shared" ref="H747" si="166">100*(F747/43978456279)</f>
        <v>3.8609790876420677E-3</v>
      </c>
    </row>
    <row r="748" spans="1:8" ht="26.25" thickBot="1" x14ac:dyDescent="0.75">
      <c r="A748" s="25" t="s">
        <v>160</v>
      </c>
      <c r="B748" s="26"/>
      <c r="C748" s="26"/>
      <c r="D748" s="26"/>
      <c r="E748" s="27"/>
      <c r="F748" s="28" t="s">
        <v>4</v>
      </c>
      <c r="G748" s="30" t="s">
        <v>5</v>
      </c>
      <c r="H748" s="41" t="s">
        <v>6</v>
      </c>
    </row>
    <row r="749" spans="1:8" ht="23.25" thickBot="1" x14ac:dyDescent="0.3">
      <c r="A749" s="2" t="s">
        <v>7</v>
      </c>
      <c r="B749" s="3" t="s">
        <v>206</v>
      </c>
      <c r="C749" s="3" t="s">
        <v>8</v>
      </c>
      <c r="D749" s="3" t="s">
        <v>9</v>
      </c>
      <c r="E749" s="4" t="s">
        <v>10</v>
      </c>
      <c r="F749" s="29"/>
      <c r="G749" s="29"/>
      <c r="H749" s="42"/>
    </row>
    <row r="750" spans="1:8" ht="21" x14ac:dyDescent="0.25">
      <c r="A750" s="13">
        <v>611210</v>
      </c>
      <c r="B750" s="17" t="s">
        <v>52</v>
      </c>
      <c r="C750" s="5" t="s">
        <v>12</v>
      </c>
      <c r="D750" s="9" t="s">
        <v>39</v>
      </c>
      <c r="E750" s="6"/>
      <c r="F750" s="7">
        <v>586851.5</v>
      </c>
      <c r="G750" s="8">
        <f>100*(F750/F752)</f>
        <v>34.945219778878339</v>
      </c>
      <c r="H750" s="14">
        <f>100*(F750/43978456279)</f>
        <v>1.334406774710338E-3</v>
      </c>
    </row>
    <row r="751" spans="1:8" ht="21.75" thickBot="1" x14ac:dyDescent="0.3">
      <c r="A751" s="13">
        <v>613202</v>
      </c>
      <c r="B751" s="17" t="s">
        <v>52</v>
      </c>
      <c r="C751" s="5" t="s">
        <v>12</v>
      </c>
      <c r="D751" s="9" t="s">
        <v>39</v>
      </c>
      <c r="E751" s="6" t="s">
        <v>53</v>
      </c>
      <c r="F751" s="11">
        <v>1092495.5</v>
      </c>
      <c r="G751" s="8">
        <f>100*(F751/F752)</f>
        <v>65.054780221121661</v>
      </c>
      <c r="H751" s="14">
        <f t="shared" ref="H751" si="167">100*(F751/43978456279)</f>
        <v>2.484160637811368E-3</v>
      </c>
    </row>
    <row r="752" spans="1:8" ht="23.25" thickBot="1" x14ac:dyDescent="0.3">
      <c r="A752" s="19" t="s">
        <v>14</v>
      </c>
      <c r="B752" s="20"/>
      <c r="C752" s="20"/>
      <c r="D752" s="20"/>
      <c r="E752" s="21"/>
      <c r="F752" s="11">
        <f>SUM(F750:F751)</f>
        <v>1679347</v>
      </c>
      <c r="G752" s="8">
        <v>100</v>
      </c>
      <c r="H752" s="14">
        <f>100*(F752/43978456279)</f>
        <v>3.8185674125217062E-3</v>
      </c>
    </row>
    <row r="753" spans="1:8" ht="26.25" thickBot="1" x14ac:dyDescent="0.75">
      <c r="A753" s="25" t="s">
        <v>161</v>
      </c>
      <c r="B753" s="26"/>
      <c r="C753" s="26"/>
      <c r="D753" s="26"/>
      <c r="E753" s="27"/>
      <c r="F753" s="28" t="s">
        <v>4</v>
      </c>
      <c r="G753" s="30" t="s">
        <v>5</v>
      </c>
      <c r="H753" s="41" t="s">
        <v>6</v>
      </c>
    </row>
    <row r="754" spans="1:8" ht="23.25" thickBot="1" x14ac:dyDescent="0.3">
      <c r="A754" s="2" t="s">
        <v>7</v>
      </c>
      <c r="B754" s="3" t="s">
        <v>206</v>
      </c>
      <c r="C754" s="3" t="s">
        <v>8</v>
      </c>
      <c r="D754" s="3" t="s">
        <v>9</v>
      </c>
      <c r="E754" s="4" t="s">
        <v>10</v>
      </c>
      <c r="F754" s="29"/>
      <c r="G754" s="29"/>
      <c r="H754" s="42"/>
    </row>
    <row r="755" spans="1:8" ht="21.75" thickBot="1" x14ac:dyDescent="0.3">
      <c r="A755" s="13">
        <v>311220</v>
      </c>
      <c r="B755" s="5" t="s">
        <v>49</v>
      </c>
      <c r="C755" s="5" t="s">
        <v>12</v>
      </c>
      <c r="D755" s="9" t="s">
        <v>39</v>
      </c>
      <c r="E755" s="6"/>
      <c r="F755" s="7">
        <v>1398771</v>
      </c>
      <c r="G755" s="8">
        <f>100*(F755/F756)</f>
        <v>100</v>
      </c>
      <c r="H755" s="14">
        <f>100*(F755/43978456279)</f>
        <v>3.18058230858804E-3</v>
      </c>
    </row>
    <row r="756" spans="1:8" ht="23.25" thickBot="1" x14ac:dyDescent="0.3">
      <c r="A756" s="19" t="s">
        <v>14</v>
      </c>
      <c r="B756" s="20"/>
      <c r="C756" s="20"/>
      <c r="D756" s="20"/>
      <c r="E756" s="21"/>
      <c r="F756" s="11">
        <f>SUM(F754:F755)</f>
        <v>1398771</v>
      </c>
      <c r="G756" s="8">
        <v>100</v>
      </c>
      <c r="H756" s="14">
        <f t="shared" ref="H756" si="168">100*(F756/43978456279)</f>
        <v>3.18058230858804E-3</v>
      </c>
    </row>
    <row r="757" spans="1:8" ht="26.25" thickBot="1" x14ac:dyDescent="0.75">
      <c r="A757" s="25" t="s">
        <v>162</v>
      </c>
      <c r="B757" s="26"/>
      <c r="C757" s="26"/>
      <c r="D757" s="26"/>
      <c r="E757" s="27"/>
      <c r="F757" s="28" t="s">
        <v>4</v>
      </c>
      <c r="G757" s="30" t="s">
        <v>5</v>
      </c>
      <c r="H757" s="41" t="s">
        <v>6</v>
      </c>
    </row>
    <row r="758" spans="1:8" ht="23.25" thickBot="1" x14ac:dyDescent="0.3">
      <c r="A758" s="2" t="s">
        <v>7</v>
      </c>
      <c r="B758" s="3" t="s">
        <v>206</v>
      </c>
      <c r="C758" s="3" t="s">
        <v>8</v>
      </c>
      <c r="D758" s="3" t="s">
        <v>9</v>
      </c>
      <c r="E758" s="4" t="s">
        <v>10</v>
      </c>
      <c r="F758" s="29"/>
      <c r="G758" s="29"/>
      <c r="H758" s="42"/>
    </row>
    <row r="759" spans="1:8" ht="21.75" thickBot="1" x14ac:dyDescent="0.3">
      <c r="A759" s="13">
        <v>413202</v>
      </c>
      <c r="B759" s="5" t="s">
        <v>21</v>
      </c>
      <c r="C759" s="9" t="s">
        <v>16</v>
      </c>
      <c r="D759" s="9" t="s">
        <v>39</v>
      </c>
      <c r="E759" s="10" t="s">
        <v>53</v>
      </c>
      <c r="F759" s="7">
        <v>951933</v>
      </c>
      <c r="G759" s="8">
        <f>100*(F759/F760)</f>
        <v>100</v>
      </c>
      <c r="H759" s="14">
        <f>100*(F759/43978456279)</f>
        <v>2.164543916596168E-3</v>
      </c>
    </row>
    <row r="760" spans="1:8" ht="23.25" thickBot="1" x14ac:dyDescent="0.3">
      <c r="A760" s="19" t="s">
        <v>14</v>
      </c>
      <c r="B760" s="20"/>
      <c r="C760" s="20"/>
      <c r="D760" s="20"/>
      <c r="E760" s="21"/>
      <c r="F760" s="11">
        <f>SUM(F758:F759)</f>
        <v>951933</v>
      </c>
      <c r="G760" s="8">
        <v>100</v>
      </c>
      <c r="H760" s="14">
        <f t="shared" ref="H760" si="169">100*(F760/43978456279)</f>
        <v>2.164543916596168E-3</v>
      </c>
    </row>
    <row r="761" spans="1:8" ht="26.25" thickBot="1" x14ac:dyDescent="0.75">
      <c r="A761" s="25" t="s">
        <v>163</v>
      </c>
      <c r="B761" s="26"/>
      <c r="C761" s="26"/>
      <c r="D761" s="26"/>
      <c r="E761" s="27"/>
      <c r="F761" s="28" t="s">
        <v>4</v>
      </c>
      <c r="G761" s="30" t="s">
        <v>5</v>
      </c>
      <c r="H761" s="41" t="s">
        <v>6</v>
      </c>
    </row>
    <row r="762" spans="1:8" ht="23.25" thickBot="1" x14ac:dyDescent="0.3">
      <c r="A762" s="2" t="s">
        <v>7</v>
      </c>
      <c r="B762" s="3" t="s">
        <v>206</v>
      </c>
      <c r="C762" s="3" t="s">
        <v>8</v>
      </c>
      <c r="D762" s="3" t="s">
        <v>9</v>
      </c>
      <c r="E762" s="4" t="s">
        <v>10</v>
      </c>
      <c r="F762" s="29"/>
      <c r="G762" s="29"/>
      <c r="H762" s="42"/>
    </row>
    <row r="763" spans="1:8" ht="21.75" thickBot="1" x14ac:dyDescent="0.3">
      <c r="A763" s="13">
        <v>311210</v>
      </c>
      <c r="B763" s="5" t="s">
        <v>49</v>
      </c>
      <c r="C763" s="5" t="s">
        <v>12</v>
      </c>
      <c r="D763" s="9" t="s">
        <v>39</v>
      </c>
      <c r="E763" s="6"/>
      <c r="F763" s="7">
        <v>801837</v>
      </c>
      <c r="G763" s="8">
        <f>100*(F763/F764)</f>
        <v>100</v>
      </c>
      <c r="H763" s="14">
        <f>100*(F763/43978456279)</f>
        <v>1.8232495358935152E-3</v>
      </c>
    </row>
    <row r="764" spans="1:8" ht="23.25" thickBot="1" x14ac:dyDescent="0.3">
      <c r="A764" s="19" t="s">
        <v>14</v>
      </c>
      <c r="B764" s="20"/>
      <c r="C764" s="20"/>
      <c r="D764" s="20"/>
      <c r="E764" s="21"/>
      <c r="F764" s="11">
        <f>SUM(F762:F763)</f>
        <v>801837</v>
      </c>
      <c r="G764" s="8">
        <v>100</v>
      </c>
      <c r="H764" s="14">
        <f t="shared" ref="H764" si="170">100*(F764/43978456279)</f>
        <v>1.8232495358935152E-3</v>
      </c>
    </row>
    <row r="765" spans="1:8" ht="26.25" thickBot="1" x14ac:dyDescent="0.75">
      <c r="A765" s="25" t="s">
        <v>164</v>
      </c>
      <c r="B765" s="26"/>
      <c r="C765" s="26"/>
      <c r="D765" s="26"/>
      <c r="E765" s="27"/>
      <c r="F765" s="28" t="s">
        <v>4</v>
      </c>
      <c r="G765" s="30" t="s">
        <v>5</v>
      </c>
      <c r="H765" s="41" t="s">
        <v>6</v>
      </c>
    </row>
    <row r="766" spans="1:8" ht="23.25" thickBot="1" x14ac:dyDescent="0.3">
      <c r="A766" s="2" t="s">
        <v>7</v>
      </c>
      <c r="B766" s="3" t="s">
        <v>206</v>
      </c>
      <c r="C766" s="3" t="s">
        <v>8</v>
      </c>
      <c r="D766" s="3" t="s">
        <v>9</v>
      </c>
      <c r="E766" s="4" t="s">
        <v>10</v>
      </c>
      <c r="F766" s="29"/>
      <c r="G766" s="29"/>
      <c r="H766" s="42"/>
    </row>
    <row r="767" spans="1:8" ht="21.75" thickBot="1" x14ac:dyDescent="0.3">
      <c r="A767" s="13">
        <v>512020</v>
      </c>
      <c r="B767" s="5" t="s">
        <v>40</v>
      </c>
      <c r="C767" s="5" t="s">
        <v>35</v>
      </c>
      <c r="D767" s="9"/>
      <c r="E767" s="10"/>
      <c r="F767" s="7">
        <v>735697</v>
      </c>
      <c r="G767" s="8">
        <f>100*(F767/F768)</f>
        <v>100</v>
      </c>
      <c r="H767" s="14">
        <f>100*(F767/43978456279)</f>
        <v>1.6728577177259861E-3</v>
      </c>
    </row>
    <row r="768" spans="1:8" ht="23.25" thickBot="1" x14ac:dyDescent="0.3">
      <c r="A768" s="19" t="s">
        <v>14</v>
      </c>
      <c r="B768" s="20"/>
      <c r="C768" s="20"/>
      <c r="D768" s="20"/>
      <c r="E768" s="21"/>
      <c r="F768" s="11">
        <f>SUM(F766:F767)</f>
        <v>735697</v>
      </c>
      <c r="G768" s="8">
        <v>100</v>
      </c>
      <c r="H768" s="14">
        <f t="shared" ref="H768" si="171">100*(F768/43978456279)</f>
        <v>1.6728577177259861E-3</v>
      </c>
    </row>
    <row r="769" spans="1:8" ht="26.25" thickBot="1" x14ac:dyDescent="0.75">
      <c r="A769" s="25" t="s">
        <v>165</v>
      </c>
      <c r="B769" s="26"/>
      <c r="C769" s="26"/>
      <c r="D769" s="26"/>
      <c r="E769" s="27"/>
      <c r="F769" s="28" t="s">
        <v>4</v>
      </c>
      <c r="G769" s="30" t="s">
        <v>5</v>
      </c>
      <c r="H769" s="41" t="s">
        <v>6</v>
      </c>
    </row>
    <row r="770" spans="1:8" ht="23.25" thickBot="1" x14ac:dyDescent="0.3">
      <c r="A770" s="2" t="s">
        <v>7</v>
      </c>
      <c r="B770" s="3" t="s">
        <v>206</v>
      </c>
      <c r="C770" s="3" t="s">
        <v>8</v>
      </c>
      <c r="D770" s="3" t="s">
        <v>9</v>
      </c>
      <c r="E770" s="4" t="s">
        <v>10</v>
      </c>
      <c r="F770" s="29"/>
      <c r="G770" s="29"/>
      <c r="H770" s="42"/>
    </row>
    <row r="771" spans="1:8" ht="21.75" thickBot="1" x14ac:dyDescent="0.3">
      <c r="A771" s="13">
        <v>511220</v>
      </c>
      <c r="B771" s="5" t="s">
        <v>40</v>
      </c>
      <c r="C771" s="5" t="s">
        <v>12</v>
      </c>
      <c r="D771" s="9" t="s">
        <v>39</v>
      </c>
      <c r="E771" s="6"/>
      <c r="F771" s="7">
        <v>394612</v>
      </c>
      <c r="G771" s="8">
        <f>100*(F771/F772)</f>
        <v>100</v>
      </c>
      <c r="H771" s="14">
        <f>100*(F771/43978456279)</f>
        <v>8.9728479211861249E-4</v>
      </c>
    </row>
    <row r="772" spans="1:8" ht="23.25" thickBot="1" x14ac:dyDescent="0.3">
      <c r="A772" s="19" t="s">
        <v>14</v>
      </c>
      <c r="B772" s="20"/>
      <c r="C772" s="20"/>
      <c r="D772" s="20"/>
      <c r="E772" s="21"/>
      <c r="F772" s="11">
        <f>SUM(F770:F771)</f>
        <v>394612</v>
      </c>
      <c r="G772" s="8">
        <v>100</v>
      </c>
      <c r="H772" s="14">
        <f t="shared" ref="H772" si="172">100*(F772/43978456279)</f>
        <v>8.9728479211861249E-4</v>
      </c>
    </row>
    <row r="773" spans="1:8" ht="26.25" thickBot="1" x14ac:dyDescent="0.75">
      <c r="A773" s="25" t="s">
        <v>166</v>
      </c>
      <c r="B773" s="26"/>
      <c r="C773" s="26"/>
      <c r="D773" s="26"/>
      <c r="E773" s="27"/>
      <c r="F773" s="28" t="s">
        <v>4</v>
      </c>
      <c r="G773" s="30" t="s">
        <v>5</v>
      </c>
      <c r="H773" s="41" t="s">
        <v>6</v>
      </c>
    </row>
    <row r="774" spans="1:8" ht="23.25" thickBot="1" x14ac:dyDescent="0.3">
      <c r="A774" s="2" t="s">
        <v>7</v>
      </c>
      <c r="B774" s="3" t="s">
        <v>206</v>
      </c>
      <c r="C774" s="3" t="s">
        <v>8</v>
      </c>
      <c r="D774" s="3" t="s">
        <v>9</v>
      </c>
      <c r="E774" s="4" t="s">
        <v>10</v>
      </c>
      <c r="F774" s="29"/>
      <c r="G774" s="29"/>
      <c r="H774" s="42"/>
    </row>
    <row r="775" spans="1:8" ht="21" x14ac:dyDescent="0.25">
      <c r="A775" s="13">
        <v>413202</v>
      </c>
      <c r="B775" s="5" t="s">
        <v>21</v>
      </c>
      <c r="C775" s="9" t="s">
        <v>16</v>
      </c>
      <c r="D775" s="9" t="s">
        <v>39</v>
      </c>
      <c r="E775" s="10" t="s">
        <v>53</v>
      </c>
      <c r="F775" s="7">
        <v>372228</v>
      </c>
      <c r="G775" s="8">
        <f>100*(F775/F777)</f>
        <v>97.426327209529376</v>
      </c>
      <c r="H775" s="14">
        <f>100*(F775/43978456279)</f>
        <v>8.4638714382919648E-4</v>
      </c>
    </row>
    <row r="776" spans="1:8" ht="21.75" thickBot="1" x14ac:dyDescent="0.3">
      <c r="A776" s="13">
        <v>513202</v>
      </c>
      <c r="B776" s="5" t="s">
        <v>40</v>
      </c>
      <c r="C776" s="9" t="s">
        <v>16</v>
      </c>
      <c r="D776" s="9" t="s">
        <v>39</v>
      </c>
      <c r="E776" s="10" t="s">
        <v>53</v>
      </c>
      <c r="F776" s="11">
        <v>9833</v>
      </c>
      <c r="G776" s="8">
        <f>100*(F776/F777)</f>
        <v>2.5736727904706318</v>
      </c>
      <c r="H776" s="14">
        <f t="shared" ref="H776" si="173">100*(F776/43978456279)</f>
        <v>2.2358674751153831E-5</v>
      </c>
    </row>
    <row r="777" spans="1:8" ht="23.25" thickBot="1" x14ac:dyDescent="0.3">
      <c r="A777" s="19" t="s">
        <v>14</v>
      </c>
      <c r="B777" s="20"/>
      <c r="C777" s="20"/>
      <c r="D777" s="20"/>
      <c r="E777" s="21"/>
      <c r="F777" s="11">
        <f>SUM(F775:F776)</f>
        <v>382061</v>
      </c>
      <c r="G777" s="8">
        <v>100</v>
      </c>
      <c r="H777" s="14">
        <f>100*(F777/43978456279)</f>
        <v>8.6874581858035018E-4</v>
      </c>
    </row>
    <row r="778" spans="1:8" ht="26.25" thickBot="1" x14ac:dyDescent="0.75">
      <c r="A778" s="25" t="s">
        <v>167</v>
      </c>
      <c r="B778" s="26"/>
      <c r="C778" s="26"/>
      <c r="D778" s="26"/>
      <c r="E778" s="27"/>
      <c r="F778" s="28" t="s">
        <v>4</v>
      </c>
      <c r="G778" s="30" t="s">
        <v>5</v>
      </c>
      <c r="H778" s="41" t="s">
        <v>6</v>
      </c>
    </row>
    <row r="779" spans="1:8" ht="23.25" thickBot="1" x14ac:dyDescent="0.3">
      <c r="A779" s="2" t="s">
        <v>7</v>
      </c>
      <c r="B779" s="3" t="s">
        <v>206</v>
      </c>
      <c r="C779" s="3" t="s">
        <v>8</v>
      </c>
      <c r="D779" s="3" t="s">
        <v>9</v>
      </c>
      <c r="E779" s="4" t="s">
        <v>10</v>
      </c>
      <c r="F779" s="29"/>
      <c r="G779" s="29"/>
      <c r="H779" s="42"/>
    </row>
    <row r="780" spans="1:8" ht="21.75" thickBot="1" x14ac:dyDescent="0.3">
      <c r="A780" s="13">
        <v>311220</v>
      </c>
      <c r="B780" s="5" t="s">
        <v>49</v>
      </c>
      <c r="C780" s="5" t="s">
        <v>12</v>
      </c>
      <c r="D780" s="9" t="s">
        <v>39</v>
      </c>
      <c r="E780" s="6"/>
      <c r="F780" s="7">
        <v>224939</v>
      </c>
      <c r="G780" s="8">
        <f>100*(F780/F781)</f>
        <v>100</v>
      </c>
      <c r="H780" s="14">
        <f>100*(F780/43978456279)</f>
        <v>5.1147543372824077E-4</v>
      </c>
    </row>
    <row r="781" spans="1:8" ht="23.25" thickBot="1" x14ac:dyDescent="0.3">
      <c r="A781" s="19" t="s">
        <v>14</v>
      </c>
      <c r="B781" s="20"/>
      <c r="C781" s="20"/>
      <c r="D781" s="20"/>
      <c r="E781" s="21"/>
      <c r="F781" s="11">
        <f>SUM(F779:F780)</f>
        <v>224939</v>
      </c>
      <c r="G781" s="8">
        <v>100</v>
      </c>
      <c r="H781" s="14">
        <f t="shared" ref="H781" si="174">100*(F781/43978456279)</f>
        <v>5.1147543372824077E-4</v>
      </c>
    </row>
    <row r="782" spans="1:8" ht="26.25" thickBot="1" x14ac:dyDescent="0.75">
      <c r="A782" s="25" t="s">
        <v>168</v>
      </c>
      <c r="B782" s="26"/>
      <c r="C782" s="26"/>
      <c r="D782" s="26"/>
      <c r="E782" s="27"/>
      <c r="F782" s="28" t="s">
        <v>4</v>
      </c>
      <c r="G782" s="30" t="s">
        <v>5</v>
      </c>
      <c r="H782" s="41" t="s">
        <v>6</v>
      </c>
    </row>
    <row r="783" spans="1:8" ht="23.25" thickBot="1" x14ac:dyDescent="0.3">
      <c r="A783" s="2" t="s">
        <v>7</v>
      </c>
      <c r="B783" s="3" t="s">
        <v>206</v>
      </c>
      <c r="C783" s="3" t="s">
        <v>8</v>
      </c>
      <c r="D783" s="3" t="s">
        <v>9</v>
      </c>
      <c r="E783" s="4" t="s">
        <v>10</v>
      </c>
      <c r="F783" s="29"/>
      <c r="G783" s="29"/>
      <c r="H783" s="42"/>
    </row>
    <row r="784" spans="1:8" ht="21" x14ac:dyDescent="0.25">
      <c r="A784" s="13">
        <v>411210</v>
      </c>
      <c r="B784" s="5" t="s">
        <v>21</v>
      </c>
      <c r="C784" s="5" t="s">
        <v>12</v>
      </c>
      <c r="D784" s="9" t="s">
        <v>39</v>
      </c>
      <c r="E784" s="6"/>
      <c r="F784" s="7">
        <v>90137.5</v>
      </c>
      <c r="G784" s="8">
        <f>100*(F784/F786)</f>
        <v>50</v>
      </c>
      <c r="H784" s="14">
        <f>100*(F784/43978456279)</f>
        <v>2.0495830828659903E-4</v>
      </c>
    </row>
    <row r="785" spans="1:8" ht="21.75" thickBot="1" x14ac:dyDescent="0.3">
      <c r="A785" s="13">
        <v>413202</v>
      </c>
      <c r="B785" s="5" t="s">
        <v>21</v>
      </c>
      <c r="C785" s="9" t="s">
        <v>16</v>
      </c>
      <c r="D785" s="9" t="s">
        <v>39</v>
      </c>
      <c r="E785" s="10" t="s">
        <v>53</v>
      </c>
      <c r="F785" s="11">
        <v>90137.5</v>
      </c>
      <c r="G785" s="8">
        <f>100*(F785/F786)</f>
        <v>50</v>
      </c>
      <c r="H785" s="14">
        <f t="shared" ref="H785" si="175">100*(F785/43978456279)</f>
        <v>2.0495830828659903E-4</v>
      </c>
    </row>
    <row r="786" spans="1:8" ht="23.25" thickBot="1" x14ac:dyDescent="0.3">
      <c r="A786" s="19" t="s">
        <v>14</v>
      </c>
      <c r="B786" s="20"/>
      <c r="C786" s="20"/>
      <c r="D786" s="20"/>
      <c r="E786" s="21"/>
      <c r="F786" s="11">
        <f>SUM(F784:F785)</f>
        <v>180275</v>
      </c>
      <c r="G786" s="8">
        <v>100</v>
      </c>
      <c r="H786" s="14">
        <f>100*(F786/43978456279)</f>
        <v>4.0991661657319807E-4</v>
      </c>
    </row>
    <row r="787" spans="1:8" ht="26.25" thickBot="1" x14ac:dyDescent="0.3">
      <c r="A787" s="49" t="s">
        <v>169</v>
      </c>
      <c r="B787" s="50"/>
      <c r="C787" s="50"/>
      <c r="D787" s="50"/>
      <c r="E787" s="51"/>
      <c r="F787" s="38" t="s">
        <v>4</v>
      </c>
      <c r="G787" s="30" t="s">
        <v>5</v>
      </c>
      <c r="H787" s="41" t="s">
        <v>6</v>
      </c>
    </row>
    <row r="788" spans="1:8" ht="23.25" thickBot="1" x14ac:dyDescent="0.3">
      <c r="A788" s="2" t="s">
        <v>7</v>
      </c>
      <c r="B788" s="3" t="s">
        <v>206</v>
      </c>
      <c r="C788" s="3" t="s">
        <v>8</v>
      </c>
      <c r="D788" s="3" t="s">
        <v>9</v>
      </c>
      <c r="E788" s="4" t="s">
        <v>10</v>
      </c>
      <c r="F788" s="39"/>
      <c r="G788" s="29"/>
      <c r="H788" s="42"/>
    </row>
    <row r="789" spans="1:8" ht="21" x14ac:dyDescent="0.25">
      <c r="A789" s="13">
        <v>511220</v>
      </c>
      <c r="B789" s="5" t="s">
        <v>40</v>
      </c>
      <c r="C789" s="5" t="s">
        <v>12</v>
      </c>
      <c r="D789" s="9" t="s">
        <v>39</v>
      </c>
      <c r="E789" s="6"/>
      <c r="F789" s="7">
        <v>650</v>
      </c>
      <c r="G789" s="8">
        <f>100*(F789/F792)</f>
        <v>0.64665678442452523</v>
      </c>
      <c r="H789" s="14">
        <f>100*(F789/43978456279)</f>
        <v>1.4779963986830054E-6</v>
      </c>
    </row>
    <row r="790" spans="1:8" ht="21" x14ac:dyDescent="0.25">
      <c r="A790" s="13">
        <v>513202</v>
      </c>
      <c r="B790" s="5" t="s">
        <v>40</v>
      </c>
      <c r="C790" s="9" t="s">
        <v>16</v>
      </c>
      <c r="D790" s="9" t="s">
        <v>39</v>
      </c>
      <c r="E790" s="6" t="s">
        <v>53</v>
      </c>
      <c r="F790" s="11">
        <f>92468+650</f>
        <v>93118</v>
      </c>
      <c r="G790" s="8">
        <f>100*(F790/F792)</f>
        <v>92.639056080066069</v>
      </c>
      <c r="H790" s="14">
        <f>100*(F790/43978456279)</f>
        <v>2.1173549023471399E-4</v>
      </c>
    </row>
    <row r="791" spans="1:8" ht="21.75" thickBot="1" x14ac:dyDescent="0.3">
      <c r="A791" s="13">
        <v>713202</v>
      </c>
      <c r="B791" s="5" t="s">
        <v>34</v>
      </c>
      <c r="C791" s="9" t="s">
        <v>16</v>
      </c>
      <c r="D791" s="9" t="s">
        <v>39</v>
      </c>
      <c r="E791" s="6" t="s">
        <v>53</v>
      </c>
      <c r="F791" s="11">
        <v>6749</v>
      </c>
      <c r="G791" s="8">
        <f>100*(F791/F792)</f>
        <v>6.7142871355094167</v>
      </c>
      <c r="H791" s="14">
        <f>100*(F791/43978456279)</f>
        <v>1.5346150299556311E-5</v>
      </c>
    </row>
    <row r="792" spans="1:8" ht="23.25" thickBot="1" x14ac:dyDescent="0.3">
      <c r="A792" s="19" t="s">
        <v>14</v>
      </c>
      <c r="B792" s="20"/>
      <c r="C792" s="20"/>
      <c r="D792" s="20"/>
      <c r="E792" s="21"/>
      <c r="F792" s="11">
        <f>SUM(F789:F791)</f>
        <v>100517</v>
      </c>
      <c r="G792" s="8">
        <v>100</v>
      </c>
      <c r="H792" s="14">
        <f>100*(F792/43978456279)</f>
        <v>2.2855963693295332E-4</v>
      </c>
    </row>
    <row r="793" spans="1:8" ht="26.25" thickBot="1" x14ac:dyDescent="0.75">
      <c r="A793" s="25" t="s">
        <v>170</v>
      </c>
      <c r="B793" s="26"/>
      <c r="C793" s="26"/>
      <c r="D793" s="26"/>
      <c r="E793" s="27"/>
      <c r="F793" s="28" t="s">
        <v>4</v>
      </c>
      <c r="G793" s="30" t="s">
        <v>5</v>
      </c>
      <c r="H793" s="41" t="s">
        <v>6</v>
      </c>
    </row>
    <row r="794" spans="1:8" ht="23.25" thickBot="1" x14ac:dyDescent="0.3">
      <c r="A794" s="2" t="s">
        <v>7</v>
      </c>
      <c r="B794" s="3" t="s">
        <v>206</v>
      </c>
      <c r="C794" s="3" t="s">
        <v>8</v>
      </c>
      <c r="D794" s="3" t="s">
        <v>9</v>
      </c>
      <c r="E794" s="4" t="s">
        <v>10</v>
      </c>
      <c r="F794" s="29"/>
      <c r="G794" s="29"/>
      <c r="H794" s="42"/>
    </row>
    <row r="795" spans="1:8" ht="21" x14ac:dyDescent="0.25">
      <c r="A795" s="13">
        <v>411210</v>
      </c>
      <c r="B795" s="5" t="s">
        <v>21</v>
      </c>
      <c r="C795" s="5" t="s">
        <v>12</v>
      </c>
      <c r="D795" s="9" t="s">
        <v>39</v>
      </c>
      <c r="E795" s="6"/>
      <c r="F795" s="7">
        <v>23602.5</v>
      </c>
      <c r="G795" s="8">
        <f>100*(F795/F797)</f>
        <v>50</v>
      </c>
      <c r="H795" s="14">
        <f>100*(F795/43978456279)</f>
        <v>5.366832307679328E-5</v>
      </c>
    </row>
    <row r="796" spans="1:8" ht="21.75" thickBot="1" x14ac:dyDescent="0.3">
      <c r="A796" s="13">
        <v>413202</v>
      </c>
      <c r="B796" s="5" t="s">
        <v>21</v>
      </c>
      <c r="C796" s="9" t="s">
        <v>16</v>
      </c>
      <c r="D796" s="9" t="s">
        <v>39</v>
      </c>
      <c r="E796" s="10" t="s">
        <v>53</v>
      </c>
      <c r="F796" s="11">
        <v>23602.5</v>
      </c>
      <c r="G796" s="8">
        <f>100*(F796/F797)</f>
        <v>50</v>
      </c>
      <c r="H796" s="14">
        <f t="shared" ref="H796" si="176">100*(F796/43978456279)</f>
        <v>5.366832307679328E-5</v>
      </c>
    </row>
    <row r="797" spans="1:8" ht="23.25" thickBot="1" x14ac:dyDescent="0.3">
      <c r="A797" s="19" t="s">
        <v>14</v>
      </c>
      <c r="B797" s="20"/>
      <c r="C797" s="20"/>
      <c r="D797" s="20"/>
      <c r="E797" s="21"/>
      <c r="F797" s="11">
        <f>SUM(F795:F796)</f>
        <v>47205</v>
      </c>
      <c r="G797" s="8">
        <v>100</v>
      </c>
      <c r="H797" s="14">
        <f>100*(F797/43978456279)</f>
        <v>1.0733664615358656E-4</v>
      </c>
    </row>
    <row r="798" spans="1:8" ht="26.25" thickBot="1" x14ac:dyDescent="0.75">
      <c r="A798" s="25" t="s">
        <v>171</v>
      </c>
      <c r="B798" s="26"/>
      <c r="C798" s="26"/>
      <c r="D798" s="26"/>
      <c r="E798" s="27"/>
      <c r="F798" s="28" t="s">
        <v>4</v>
      </c>
      <c r="G798" s="30" t="s">
        <v>5</v>
      </c>
      <c r="H798" s="41" t="s">
        <v>6</v>
      </c>
    </row>
    <row r="799" spans="1:8" ht="23.25" thickBot="1" x14ac:dyDescent="0.3">
      <c r="A799" s="2" t="s">
        <v>7</v>
      </c>
      <c r="B799" s="3" t="s">
        <v>206</v>
      </c>
      <c r="C799" s="3" t="s">
        <v>8</v>
      </c>
      <c r="D799" s="3" t="s">
        <v>9</v>
      </c>
      <c r="E799" s="4" t="s">
        <v>10</v>
      </c>
      <c r="F799" s="29"/>
      <c r="G799" s="29"/>
      <c r="H799" s="42"/>
    </row>
    <row r="800" spans="1:8" ht="21.75" thickBot="1" x14ac:dyDescent="0.3">
      <c r="A800" s="13">
        <v>113101</v>
      </c>
      <c r="B800" s="5" t="s">
        <v>11</v>
      </c>
      <c r="C800" s="9" t="s">
        <v>16</v>
      </c>
      <c r="D800" s="5" t="s">
        <v>13</v>
      </c>
      <c r="E800" s="10" t="s">
        <v>17</v>
      </c>
      <c r="F800" s="7">
        <v>32565</v>
      </c>
      <c r="G800" s="8">
        <f>100*(F800/F801)</f>
        <v>100</v>
      </c>
      <c r="H800" s="14">
        <f>100*(F800/43978456279)</f>
        <v>7.4047619574018559E-5</v>
      </c>
    </row>
    <row r="801" spans="1:8" ht="23.25" thickBot="1" x14ac:dyDescent="0.3">
      <c r="A801" s="19" t="s">
        <v>14</v>
      </c>
      <c r="B801" s="20"/>
      <c r="C801" s="20"/>
      <c r="D801" s="20"/>
      <c r="E801" s="21"/>
      <c r="F801" s="11">
        <f>SUM(F799:F800)</f>
        <v>32565</v>
      </c>
      <c r="G801" s="8">
        <v>100</v>
      </c>
      <c r="H801" s="14">
        <f t="shared" ref="H801" si="177">100*(F801/43978456279)</f>
        <v>7.4047619574018559E-5</v>
      </c>
    </row>
    <row r="802" spans="1:8" ht="26.25" thickBot="1" x14ac:dyDescent="0.75">
      <c r="A802" s="25" t="s">
        <v>172</v>
      </c>
      <c r="B802" s="26"/>
      <c r="C802" s="26"/>
      <c r="D802" s="26"/>
      <c r="E802" s="27"/>
      <c r="F802" s="28" t="s">
        <v>4</v>
      </c>
      <c r="G802" s="30" t="s">
        <v>5</v>
      </c>
      <c r="H802" s="41" t="s">
        <v>6</v>
      </c>
    </row>
    <row r="803" spans="1:8" ht="23.25" thickBot="1" x14ac:dyDescent="0.3">
      <c r="A803" s="2" t="s">
        <v>7</v>
      </c>
      <c r="B803" s="3" t="s">
        <v>206</v>
      </c>
      <c r="C803" s="3" t="s">
        <v>8</v>
      </c>
      <c r="D803" s="3" t="s">
        <v>9</v>
      </c>
      <c r="E803" s="4" t="s">
        <v>10</v>
      </c>
      <c r="F803" s="29"/>
      <c r="G803" s="29"/>
      <c r="H803" s="42"/>
    </row>
    <row r="804" spans="1:8" ht="21.75" thickBot="1" x14ac:dyDescent="0.3">
      <c r="A804" s="13">
        <v>2111</v>
      </c>
      <c r="B804" s="5" t="s">
        <v>48</v>
      </c>
      <c r="C804" s="5" t="s">
        <v>12</v>
      </c>
      <c r="D804" s="5" t="s">
        <v>13</v>
      </c>
      <c r="E804" s="6"/>
      <c r="F804" s="7">
        <v>21750</v>
      </c>
      <c r="G804" s="8">
        <f>100*(F804/F805)</f>
        <v>100</v>
      </c>
      <c r="H804" s="14">
        <f>100*(F804/43978456279)</f>
        <v>4.9456033340546716E-5</v>
      </c>
    </row>
    <row r="805" spans="1:8" ht="23.25" thickBot="1" x14ac:dyDescent="0.3">
      <c r="A805" s="19" t="s">
        <v>14</v>
      </c>
      <c r="B805" s="20"/>
      <c r="C805" s="20"/>
      <c r="D805" s="20"/>
      <c r="E805" s="21"/>
      <c r="F805" s="11">
        <f>SUM(F803:F804)</f>
        <v>21750</v>
      </c>
      <c r="G805" s="8">
        <v>100</v>
      </c>
      <c r="H805" s="14">
        <f t="shared" ref="H805" si="178">100*(F805/43978456279)</f>
        <v>4.9456033340546716E-5</v>
      </c>
    </row>
    <row r="806" spans="1:8" ht="26.25" thickBot="1" x14ac:dyDescent="0.75">
      <c r="A806" s="25" t="s">
        <v>173</v>
      </c>
      <c r="B806" s="26"/>
      <c r="C806" s="26"/>
      <c r="D806" s="26"/>
      <c r="E806" s="27"/>
      <c r="F806" s="28" t="s">
        <v>4</v>
      </c>
      <c r="G806" s="30" t="s">
        <v>5</v>
      </c>
      <c r="H806" s="41" t="s">
        <v>6</v>
      </c>
    </row>
    <row r="807" spans="1:8" ht="23.25" thickBot="1" x14ac:dyDescent="0.3">
      <c r="A807" s="2" t="s">
        <v>7</v>
      </c>
      <c r="B807" s="3" t="s">
        <v>206</v>
      </c>
      <c r="C807" s="3" t="s">
        <v>8</v>
      </c>
      <c r="D807" s="3" t="s">
        <v>9</v>
      </c>
      <c r="E807" s="4" t="s">
        <v>10</v>
      </c>
      <c r="F807" s="29"/>
      <c r="G807" s="29"/>
      <c r="H807" s="42"/>
    </row>
    <row r="808" spans="1:8" ht="21" x14ac:dyDescent="0.25">
      <c r="A808" s="13">
        <v>411210</v>
      </c>
      <c r="B808" s="5" t="s">
        <v>21</v>
      </c>
      <c r="C808" s="5" t="s">
        <v>12</v>
      </c>
      <c r="D808" s="9" t="s">
        <v>39</v>
      </c>
      <c r="E808" s="10"/>
      <c r="F808" s="7">
        <v>9149</v>
      </c>
      <c r="G808" s="8">
        <f>100*(F808/F810)</f>
        <v>57.788024254674077</v>
      </c>
      <c r="H808" s="14">
        <f>100*(F808/43978456279)</f>
        <v>2.0803367771616638E-5</v>
      </c>
    </row>
    <row r="809" spans="1:8" ht="21.75" thickBot="1" x14ac:dyDescent="0.3">
      <c r="A809" s="13">
        <v>413201</v>
      </c>
      <c r="B809" s="5" t="s">
        <v>21</v>
      </c>
      <c r="C809" s="5" t="s">
        <v>16</v>
      </c>
      <c r="D809" s="9" t="s">
        <v>39</v>
      </c>
      <c r="E809" s="6" t="s">
        <v>17</v>
      </c>
      <c r="F809" s="11">
        <v>6683</v>
      </c>
      <c r="G809" s="8">
        <f>100*(F809/F810)</f>
        <v>42.211975745325923</v>
      </c>
      <c r="H809" s="14">
        <f t="shared" ref="H809" si="179">100*(F809/43978456279)</f>
        <v>1.5196076819074652E-5</v>
      </c>
    </row>
    <row r="810" spans="1:8" ht="23.25" thickBot="1" x14ac:dyDescent="0.3">
      <c r="A810" s="19" t="s">
        <v>14</v>
      </c>
      <c r="B810" s="20"/>
      <c r="C810" s="20"/>
      <c r="D810" s="20"/>
      <c r="E810" s="21"/>
      <c r="F810" s="11">
        <f>SUM(F808:F809)</f>
        <v>15832</v>
      </c>
      <c r="G810" s="8">
        <v>100</v>
      </c>
      <c r="H810" s="14">
        <f>100*(F810/43978456279)</f>
        <v>3.5999444590691287E-5</v>
      </c>
    </row>
    <row r="811" spans="1:8" ht="26.25" thickBot="1" x14ac:dyDescent="0.75">
      <c r="A811" s="25" t="s">
        <v>174</v>
      </c>
      <c r="B811" s="26"/>
      <c r="C811" s="26"/>
      <c r="D811" s="26"/>
      <c r="E811" s="27"/>
      <c r="F811" s="28" t="s">
        <v>4</v>
      </c>
      <c r="G811" s="30" t="s">
        <v>5</v>
      </c>
      <c r="H811" s="41" t="s">
        <v>6</v>
      </c>
    </row>
    <row r="812" spans="1:8" ht="23.25" thickBot="1" x14ac:dyDescent="0.3">
      <c r="A812" s="2" t="s">
        <v>7</v>
      </c>
      <c r="B812" s="3" t="s">
        <v>206</v>
      </c>
      <c r="C812" s="3" t="s">
        <v>8</v>
      </c>
      <c r="D812" s="3" t="s">
        <v>9</v>
      </c>
      <c r="E812" s="4" t="s">
        <v>10</v>
      </c>
      <c r="F812" s="29"/>
      <c r="G812" s="29"/>
      <c r="H812" s="42"/>
    </row>
    <row r="813" spans="1:8" ht="21.75" thickBot="1" x14ac:dyDescent="0.3">
      <c r="A813" s="13">
        <v>711220</v>
      </c>
      <c r="B813" s="5" t="s">
        <v>34</v>
      </c>
      <c r="C813" s="5" t="s">
        <v>12</v>
      </c>
      <c r="D813" s="9" t="s">
        <v>39</v>
      </c>
      <c r="E813" s="10"/>
      <c r="F813" s="7">
        <v>7934</v>
      </c>
      <c r="G813" s="8">
        <f>100*(F813/F814)</f>
        <v>100</v>
      </c>
      <c r="H813" s="14">
        <f>100*(F813/43978456279)</f>
        <v>1.8040651426386097E-5</v>
      </c>
    </row>
    <row r="814" spans="1:8" ht="23.25" thickBot="1" x14ac:dyDescent="0.3">
      <c r="A814" s="19" t="s">
        <v>14</v>
      </c>
      <c r="B814" s="20"/>
      <c r="C814" s="20"/>
      <c r="D814" s="20"/>
      <c r="E814" s="21"/>
      <c r="F814" s="11">
        <f>SUM(F812:F813)</f>
        <v>7934</v>
      </c>
      <c r="G814" s="8">
        <v>100</v>
      </c>
      <c r="H814" s="14">
        <f t="shared" ref="H814" si="180">100*(F814/43978456279)</f>
        <v>1.8040651426386097E-5</v>
      </c>
    </row>
    <row r="815" spans="1:8" ht="26.25" thickBot="1" x14ac:dyDescent="0.75">
      <c r="A815" s="25" t="s">
        <v>175</v>
      </c>
      <c r="B815" s="26"/>
      <c r="C815" s="26"/>
      <c r="D815" s="26"/>
      <c r="E815" s="27"/>
      <c r="F815" s="28" t="s">
        <v>4</v>
      </c>
      <c r="G815" s="30" t="s">
        <v>5</v>
      </c>
      <c r="H815" s="41" t="s">
        <v>6</v>
      </c>
    </row>
    <row r="816" spans="1:8" ht="23.25" thickBot="1" x14ac:dyDescent="0.3">
      <c r="A816" s="2" t="s">
        <v>7</v>
      </c>
      <c r="B816" s="3" t="s">
        <v>206</v>
      </c>
      <c r="C816" s="3" t="s">
        <v>8</v>
      </c>
      <c r="D816" s="3" t="s">
        <v>9</v>
      </c>
      <c r="E816" s="4" t="s">
        <v>10</v>
      </c>
      <c r="F816" s="29"/>
      <c r="G816" s="29"/>
      <c r="H816" s="42"/>
    </row>
    <row r="817" spans="1:8" ht="21.75" thickBot="1" x14ac:dyDescent="0.3">
      <c r="A817" s="12">
        <v>4111</v>
      </c>
      <c r="B817" s="5" t="s">
        <v>21</v>
      </c>
      <c r="C817" s="5" t="s">
        <v>12</v>
      </c>
      <c r="D817" s="5" t="s">
        <v>13</v>
      </c>
      <c r="E817" s="6"/>
      <c r="F817" s="7">
        <v>6303</v>
      </c>
      <c r="G817" s="8">
        <f>100*(F817/F818)</f>
        <v>100</v>
      </c>
      <c r="H817" s="14">
        <f>100*(F817/43978456279)</f>
        <v>1.4332017385998436E-5</v>
      </c>
    </row>
    <row r="818" spans="1:8" ht="23.25" thickBot="1" x14ac:dyDescent="0.3">
      <c r="A818" s="19" t="s">
        <v>14</v>
      </c>
      <c r="B818" s="20"/>
      <c r="C818" s="20"/>
      <c r="D818" s="20"/>
      <c r="E818" s="21"/>
      <c r="F818" s="11">
        <f>SUM(F816:F817)</f>
        <v>6303</v>
      </c>
      <c r="G818" s="8">
        <v>100</v>
      </c>
      <c r="H818" s="14">
        <f t="shared" ref="H818" si="181">100*(F818/43978456279)</f>
        <v>1.4332017385998436E-5</v>
      </c>
    </row>
    <row r="819" spans="1:8" ht="26.25" thickBot="1" x14ac:dyDescent="0.75">
      <c r="A819" s="25" t="s">
        <v>176</v>
      </c>
      <c r="B819" s="26"/>
      <c r="C819" s="26"/>
      <c r="D819" s="26"/>
      <c r="E819" s="27"/>
      <c r="F819" s="28" t="s">
        <v>4</v>
      </c>
      <c r="G819" s="30" t="s">
        <v>5</v>
      </c>
      <c r="H819" s="41" t="s">
        <v>6</v>
      </c>
    </row>
    <row r="820" spans="1:8" ht="23.25" thickBot="1" x14ac:dyDescent="0.3">
      <c r="A820" s="2" t="s">
        <v>7</v>
      </c>
      <c r="B820" s="3" t="s">
        <v>206</v>
      </c>
      <c r="C820" s="3" t="s">
        <v>8</v>
      </c>
      <c r="D820" s="3" t="s">
        <v>9</v>
      </c>
      <c r="E820" s="4" t="s">
        <v>10</v>
      </c>
      <c r="F820" s="29"/>
      <c r="G820" s="29"/>
      <c r="H820" s="42"/>
    </row>
    <row r="821" spans="1:8" ht="21.75" thickBot="1" x14ac:dyDescent="0.3">
      <c r="A821" s="13">
        <v>413201</v>
      </c>
      <c r="B821" s="5" t="s">
        <v>21</v>
      </c>
      <c r="C821" s="5" t="s">
        <v>16</v>
      </c>
      <c r="D821" s="9" t="s">
        <v>39</v>
      </c>
      <c r="E821" s="6" t="s">
        <v>17</v>
      </c>
      <c r="F821" s="7">
        <v>448</v>
      </c>
      <c r="G821" s="8">
        <f>100*(F821/F822)</f>
        <v>100</v>
      </c>
      <c r="H821" s="14">
        <f>100*(F821/43978456279)</f>
        <v>1.0186805947845945E-6</v>
      </c>
    </row>
    <row r="822" spans="1:8" ht="23.25" thickBot="1" x14ac:dyDescent="0.3">
      <c r="A822" s="19" t="s">
        <v>14</v>
      </c>
      <c r="B822" s="20"/>
      <c r="C822" s="20"/>
      <c r="D822" s="20"/>
      <c r="E822" s="21"/>
      <c r="F822" s="11">
        <f>SUM(F820:F821)</f>
        <v>448</v>
      </c>
      <c r="G822" s="8">
        <v>100</v>
      </c>
      <c r="H822" s="14">
        <f t="shared" ref="H822" si="182">100*(F822/43978456279)</f>
        <v>1.0186805947845945E-6</v>
      </c>
    </row>
    <row r="823" spans="1:8" ht="29.25" thickBot="1" x14ac:dyDescent="0.8">
      <c r="A823" s="22" t="s">
        <v>0</v>
      </c>
      <c r="B823" s="22"/>
      <c r="C823" s="22"/>
      <c r="D823" s="22"/>
      <c r="E823" s="22"/>
      <c r="F823" s="1" t="s">
        <v>1</v>
      </c>
      <c r="G823" s="23" t="s">
        <v>2</v>
      </c>
      <c r="H823" s="24"/>
    </row>
    <row r="824" spans="1:8" ht="26.25" thickBot="1" x14ac:dyDescent="0.75">
      <c r="A824" s="25" t="s">
        <v>15</v>
      </c>
      <c r="B824" s="26"/>
      <c r="C824" s="26"/>
      <c r="D824" s="26"/>
      <c r="E824" s="27"/>
      <c r="F824" s="38" t="s">
        <v>4</v>
      </c>
      <c r="G824" s="30" t="s">
        <v>5</v>
      </c>
      <c r="H824" s="31" t="s">
        <v>6</v>
      </c>
    </row>
    <row r="825" spans="1:8" ht="23.25" thickBot="1" x14ac:dyDescent="0.3">
      <c r="A825" s="2" t="s">
        <v>7</v>
      </c>
      <c r="B825" s="3" t="s">
        <v>206</v>
      </c>
      <c r="C825" s="3" t="s">
        <v>8</v>
      </c>
      <c r="D825" s="3" t="s">
        <v>9</v>
      </c>
      <c r="E825" s="4" t="s">
        <v>10</v>
      </c>
      <c r="F825" s="29"/>
      <c r="G825" s="29"/>
      <c r="H825" s="32"/>
    </row>
    <row r="826" spans="1:8" ht="21" x14ac:dyDescent="0.25">
      <c r="A826" s="12">
        <v>1111</v>
      </c>
      <c r="B826" s="5" t="s">
        <v>11</v>
      </c>
      <c r="C826" s="5" t="s">
        <v>12</v>
      </c>
      <c r="D826" s="5" t="s">
        <v>13</v>
      </c>
      <c r="E826" s="6"/>
      <c r="F826" s="7">
        <v>4608304407</v>
      </c>
      <c r="G826" s="8">
        <f>100*(F826/F828)</f>
        <v>97.183520061223234</v>
      </c>
      <c r="H826" s="14">
        <f>100*(F826/43978456279)</f>
        <v>10.478549719355419</v>
      </c>
    </row>
    <row r="827" spans="1:8" ht="21.75" thickBot="1" x14ac:dyDescent="0.3">
      <c r="A827" s="13">
        <v>113101</v>
      </c>
      <c r="B827" s="9" t="s">
        <v>11</v>
      </c>
      <c r="C827" s="9" t="s">
        <v>16</v>
      </c>
      <c r="D827" s="9" t="s">
        <v>13</v>
      </c>
      <c r="E827" s="10" t="s">
        <v>17</v>
      </c>
      <c r="F827" s="11">
        <v>133553476</v>
      </c>
      <c r="G827" s="8">
        <f>100*(F827/F828)</f>
        <v>2.8164799387767734</v>
      </c>
      <c r="H827" s="14">
        <f>100*(F827/43978456279)</f>
        <v>0.30367931778399565</v>
      </c>
    </row>
    <row r="828" spans="1:8" ht="23.25" thickBot="1" x14ac:dyDescent="0.3">
      <c r="A828" s="19" t="s">
        <v>14</v>
      </c>
      <c r="B828" s="20"/>
      <c r="C828" s="20"/>
      <c r="D828" s="20"/>
      <c r="E828" s="21"/>
      <c r="F828" s="11">
        <f>SUM(F826:F827)</f>
        <v>4741857883</v>
      </c>
      <c r="G828" s="8">
        <v>100</v>
      </c>
      <c r="H828" s="14">
        <f>100*(F828/43978456279)</f>
        <v>10.782229037139414</v>
      </c>
    </row>
    <row r="829" spans="1:8" ht="26.25" thickBot="1" x14ac:dyDescent="0.75">
      <c r="A829" s="25" t="s">
        <v>27</v>
      </c>
      <c r="B829" s="26"/>
      <c r="C829" s="26"/>
      <c r="D829" s="26"/>
      <c r="E829" s="27"/>
      <c r="F829" s="28" t="s">
        <v>4</v>
      </c>
      <c r="G829" s="30" t="s">
        <v>5</v>
      </c>
      <c r="H829" s="41" t="s">
        <v>6</v>
      </c>
    </row>
    <row r="830" spans="1:8" ht="23.25" thickBot="1" x14ac:dyDescent="0.3">
      <c r="A830" s="2" t="s">
        <v>7</v>
      </c>
      <c r="B830" s="3" t="s">
        <v>206</v>
      </c>
      <c r="C830" s="3" t="s">
        <v>8</v>
      </c>
      <c r="D830" s="3" t="s">
        <v>9</v>
      </c>
      <c r="E830" s="4" t="s">
        <v>10</v>
      </c>
      <c r="F830" s="29"/>
      <c r="G830" s="29"/>
      <c r="H830" s="42"/>
    </row>
    <row r="831" spans="1:8" ht="21" x14ac:dyDescent="0.25">
      <c r="A831" s="12">
        <v>1111</v>
      </c>
      <c r="B831" s="5" t="s">
        <v>11</v>
      </c>
      <c r="C831" s="5" t="s">
        <v>12</v>
      </c>
      <c r="D831" s="5" t="s">
        <v>13</v>
      </c>
      <c r="E831" s="6"/>
      <c r="F831" s="7">
        <v>62895256</v>
      </c>
      <c r="G831" s="8">
        <f>100*(F831/F833)</f>
        <v>13.146476280351163</v>
      </c>
      <c r="H831" s="14">
        <f>100*(F831/43978456279)</f>
        <v>0.14301378748037796</v>
      </c>
    </row>
    <row r="832" spans="1:8" ht="21.75" thickBot="1" x14ac:dyDescent="0.3">
      <c r="A832" s="13">
        <v>113101</v>
      </c>
      <c r="B832" s="9" t="s">
        <v>11</v>
      </c>
      <c r="C832" s="9" t="s">
        <v>16</v>
      </c>
      <c r="D832" s="9" t="s">
        <v>13</v>
      </c>
      <c r="E832" s="10" t="s">
        <v>17</v>
      </c>
      <c r="F832" s="11">
        <v>415523863</v>
      </c>
      <c r="G832" s="8">
        <f>100*(F832/F833)</f>
        <v>86.853523719648834</v>
      </c>
      <c r="H832" s="14">
        <f t="shared" ref="H832:H833" si="183">100*(F832/43978456279)</f>
        <v>0.94483503550900072</v>
      </c>
    </row>
    <row r="833" spans="1:8" ht="23.25" thickBot="1" x14ac:dyDescent="0.3">
      <c r="A833" s="19" t="s">
        <v>14</v>
      </c>
      <c r="B833" s="20"/>
      <c r="C833" s="20"/>
      <c r="D833" s="20"/>
      <c r="E833" s="21"/>
      <c r="F833" s="11">
        <f>SUM(F831:F832)</f>
        <v>478419119</v>
      </c>
      <c r="G833" s="8">
        <v>100</v>
      </c>
      <c r="H833" s="14">
        <f t="shared" si="183"/>
        <v>1.0878488229893786</v>
      </c>
    </row>
    <row r="834" spans="1:8" ht="26.25" thickBot="1" x14ac:dyDescent="0.75">
      <c r="A834" s="25" t="s">
        <v>24</v>
      </c>
      <c r="B834" s="26"/>
      <c r="C834" s="26"/>
      <c r="D834" s="26"/>
      <c r="E834" s="27"/>
      <c r="F834" s="28" t="s">
        <v>4</v>
      </c>
      <c r="G834" s="30" t="s">
        <v>5</v>
      </c>
      <c r="H834" s="41" t="s">
        <v>6</v>
      </c>
    </row>
    <row r="835" spans="1:8" ht="23.25" thickBot="1" x14ac:dyDescent="0.3">
      <c r="A835" s="2" t="s">
        <v>7</v>
      </c>
      <c r="B835" s="3" t="s">
        <v>206</v>
      </c>
      <c r="C835" s="3" t="s">
        <v>8</v>
      </c>
      <c r="D835" s="3" t="s">
        <v>9</v>
      </c>
      <c r="E835" s="4" t="s">
        <v>10</v>
      </c>
      <c r="F835" s="29"/>
      <c r="G835" s="29"/>
      <c r="H835" s="42"/>
    </row>
    <row r="836" spans="1:8" ht="21.75" thickBot="1" x14ac:dyDescent="0.3">
      <c r="A836" s="13">
        <v>113101</v>
      </c>
      <c r="B836" s="9" t="s">
        <v>11</v>
      </c>
      <c r="C836" s="9" t="s">
        <v>16</v>
      </c>
      <c r="D836" s="9" t="s">
        <v>13</v>
      </c>
      <c r="E836" s="10" t="s">
        <v>17</v>
      </c>
      <c r="F836" s="7">
        <v>344257540</v>
      </c>
      <c r="G836" s="8">
        <f>100*(F836/F837)</f>
        <v>100</v>
      </c>
      <c r="H836" s="14">
        <f>100*(F836/43978456279)</f>
        <v>0.78278677590687784</v>
      </c>
    </row>
    <row r="837" spans="1:8" ht="23.25" thickBot="1" x14ac:dyDescent="0.3">
      <c r="A837" s="19" t="s">
        <v>14</v>
      </c>
      <c r="B837" s="20"/>
      <c r="C837" s="20"/>
      <c r="D837" s="20"/>
      <c r="E837" s="21"/>
      <c r="F837" s="11">
        <f>SUM(F835:F836)</f>
        <v>344257540</v>
      </c>
      <c r="G837" s="8">
        <v>100</v>
      </c>
      <c r="H837" s="14">
        <f t="shared" ref="H837" si="184">100*(F837/43978456279)</f>
        <v>0.78278677590687784</v>
      </c>
    </row>
    <row r="838" spans="1:8" ht="26.25" thickBot="1" x14ac:dyDescent="0.75">
      <c r="A838" s="25" t="s">
        <v>20</v>
      </c>
      <c r="B838" s="26"/>
      <c r="C838" s="26"/>
      <c r="D838" s="26"/>
      <c r="E838" s="27"/>
      <c r="F838" s="28" t="s">
        <v>4</v>
      </c>
      <c r="G838" s="30" t="s">
        <v>5</v>
      </c>
      <c r="H838" s="41" t="s">
        <v>6</v>
      </c>
    </row>
    <row r="839" spans="1:8" ht="23.25" thickBot="1" x14ac:dyDescent="0.3">
      <c r="A839" s="2" t="s">
        <v>7</v>
      </c>
      <c r="B839" s="3" t="s">
        <v>206</v>
      </c>
      <c r="C839" s="3" t="s">
        <v>8</v>
      </c>
      <c r="D839" s="3" t="s">
        <v>9</v>
      </c>
      <c r="E839" s="4" t="s">
        <v>10</v>
      </c>
      <c r="F839" s="29"/>
      <c r="G839" s="29"/>
      <c r="H839" s="42"/>
    </row>
    <row r="840" spans="1:8" ht="21.75" thickBot="1" x14ac:dyDescent="0.3">
      <c r="A840" s="12">
        <v>4111</v>
      </c>
      <c r="B840" s="5" t="s">
        <v>21</v>
      </c>
      <c r="C840" s="5" t="s">
        <v>12</v>
      </c>
      <c r="D840" s="5" t="s">
        <v>13</v>
      </c>
      <c r="E840" s="6"/>
      <c r="F840" s="7">
        <v>200676202</v>
      </c>
      <c r="G840" s="8">
        <f>100*(F840/F841)</f>
        <v>100</v>
      </c>
      <c r="H840" s="14">
        <f>100*(F840/43978456279)</f>
        <v>0.45630569824212819</v>
      </c>
    </row>
    <row r="841" spans="1:8" ht="23.25" thickBot="1" x14ac:dyDescent="0.3">
      <c r="A841" s="19" t="s">
        <v>14</v>
      </c>
      <c r="B841" s="20"/>
      <c r="C841" s="20"/>
      <c r="D841" s="20"/>
      <c r="E841" s="21"/>
      <c r="F841" s="11">
        <f>SUM(F839:F840)</f>
        <v>200676202</v>
      </c>
      <c r="G841" s="8">
        <v>100</v>
      </c>
      <c r="H841" s="14">
        <f t="shared" ref="H841" si="185">100*(F841/43978456279)</f>
        <v>0.45630569824212819</v>
      </c>
    </row>
    <row r="842" spans="1:8" ht="26.25" thickBot="1" x14ac:dyDescent="0.75">
      <c r="A842" s="25" t="s">
        <v>29</v>
      </c>
      <c r="B842" s="26"/>
      <c r="C842" s="26"/>
      <c r="D842" s="26"/>
      <c r="E842" s="27"/>
      <c r="F842" s="28" t="s">
        <v>4</v>
      </c>
      <c r="G842" s="30" t="s">
        <v>5</v>
      </c>
      <c r="H842" s="41" t="s">
        <v>6</v>
      </c>
    </row>
    <row r="843" spans="1:8" ht="23.25" thickBot="1" x14ac:dyDescent="0.3">
      <c r="A843" s="2" t="s">
        <v>7</v>
      </c>
      <c r="B843" s="3" t="s">
        <v>206</v>
      </c>
      <c r="C843" s="3" t="s">
        <v>8</v>
      </c>
      <c r="D843" s="3" t="s">
        <v>9</v>
      </c>
      <c r="E843" s="4" t="s">
        <v>10</v>
      </c>
      <c r="F843" s="29"/>
      <c r="G843" s="29"/>
      <c r="H843" s="42"/>
    </row>
    <row r="844" spans="1:8" ht="21.75" thickBot="1" x14ac:dyDescent="0.3">
      <c r="A844" s="12">
        <v>1111</v>
      </c>
      <c r="B844" s="5" t="s">
        <v>11</v>
      </c>
      <c r="C844" s="5" t="s">
        <v>12</v>
      </c>
      <c r="D844" s="5" t="s">
        <v>13</v>
      </c>
      <c r="E844" s="6"/>
      <c r="F844" s="7">
        <v>145110861</v>
      </c>
      <c r="G844" s="8">
        <f>100*(F844/F845)</f>
        <v>100</v>
      </c>
      <c r="H844" s="14">
        <f>100*(F844/43978456279)</f>
        <v>0.32995896918121564</v>
      </c>
    </row>
    <row r="845" spans="1:8" ht="23.25" thickBot="1" x14ac:dyDescent="0.3">
      <c r="A845" s="19" t="s">
        <v>14</v>
      </c>
      <c r="B845" s="20"/>
      <c r="C845" s="20"/>
      <c r="D845" s="20"/>
      <c r="E845" s="21"/>
      <c r="F845" s="11">
        <f>SUM(F843:F844)</f>
        <v>145110861</v>
      </c>
      <c r="G845" s="8">
        <v>100</v>
      </c>
      <c r="H845" s="14">
        <f t="shared" ref="H845" si="186">100*(F845/43978456279)</f>
        <v>0.32995896918121564</v>
      </c>
    </row>
    <row r="846" spans="1:8" ht="26.25" thickBot="1" x14ac:dyDescent="0.75">
      <c r="A846" s="25" t="s">
        <v>18</v>
      </c>
      <c r="B846" s="26"/>
      <c r="C846" s="26"/>
      <c r="D846" s="26"/>
      <c r="E846" s="27"/>
      <c r="F846" s="28" t="s">
        <v>4</v>
      </c>
      <c r="G846" s="30" t="s">
        <v>5</v>
      </c>
      <c r="H846" s="41" t="s">
        <v>6</v>
      </c>
    </row>
    <row r="847" spans="1:8" ht="23.25" thickBot="1" x14ac:dyDescent="0.3">
      <c r="A847" s="2" t="s">
        <v>7</v>
      </c>
      <c r="B847" s="3" t="s">
        <v>206</v>
      </c>
      <c r="C847" s="3" t="s">
        <v>8</v>
      </c>
      <c r="D847" s="3" t="s">
        <v>9</v>
      </c>
      <c r="E847" s="4" t="s">
        <v>10</v>
      </c>
      <c r="F847" s="29"/>
      <c r="G847" s="29"/>
      <c r="H847" s="42"/>
    </row>
    <row r="848" spans="1:8" ht="21" x14ac:dyDescent="0.25">
      <c r="A848" s="12">
        <v>1111</v>
      </c>
      <c r="B848" s="5" t="s">
        <v>11</v>
      </c>
      <c r="C848" s="5" t="s">
        <v>12</v>
      </c>
      <c r="D848" s="5" t="s">
        <v>13</v>
      </c>
      <c r="E848" s="6"/>
      <c r="F848" s="7">
        <v>105612567</v>
      </c>
      <c r="G848" s="8">
        <f>100*(F848/F850)</f>
        <v>95.006409605775445</v>
      </c>
      <c r="H848" s="14">
        <f>100*(F848/43978456279)</f>
        <v>0.24014614412564247</v>
      </c>
    </row>
    <row r="849" spans="1:8" ht="21.75" thickBot="1" x14ac:dyDescent="0.3">
      <c r="A849" s="13">
        <v>113101</v>
      </c>
      <c r="B849" s="9" t="s">
        <v>11</v>
      </c>
      <c r="C849" s="9" t="s">
        <v>16</v>
      </c>
      <c r="D849" s="9" t="s">
        <v>13</v>
      </c>
      <c r="E849" s="10" t="s">
        <v>17</v>
      </c>
      <c r="F849" s="11">
        <v>5551056</v>
      </c>
      <c r="G849" s="8">
        <f>100*(F849/F850)</f>
        <v>4.9935903942245572</v>
      </c>
      <c r="H849" s="14">
        <f t="shared" ref="H849:H850" si="187">100*(F849/43978456279)</f>
        <v>1.2622216579827214E-2</v>
      </c>
    </row>
    <row r="850" spans="1:8" ht="23.25" thickBot="1" x14ac:dyDescent="0.3">
      <c r="A850" s="19" t="s">
        <v>14</v>
      </c>
      <c r="B850" s="20"/>
      <c r="C850" s="20"/>
      <c r="D850" s="20"/>
      <c r="E850" s="21"/>
      <c r="F850" s="11">
        <f>SUM(F848:F849)</f>
        <v>111163623</v>
      </c>
      <c r="G850" s="8">
        <v>100</v>
      </c>
      <c r="H850" s="14">
        <f t="shared" si="187"/>
        <v>0.25276836070546965</v>
      </c>
    </row>
    <row r="851" spans="1:8" ht="26.25" thickBot="1" x14ac:dyDescent="0.75">
      <c r="A851" s="25" t="s">
        <v>28</v>
      </c>
      <c r="B851" s="26"/>
      <c r="C851" s="26"/>
      <c r="D851" s="26"/>
      <c r="E851" s="27"/>
      <c r="F851" s="28" t="s">
        <v>4</v>
      </c>
      <c r="G851" s="30" t="s">
        <v>5</v>
      </c>
      <c r="H851" s="41" t="s">
        <v>6</v>
      </c>
    </row>
    <row r="852" spans="1:8" ht="23.25" thickBot="1" x14ac:dyDescent="0.3">
      <c r="A852" s="2" t="s">
        <v>7</v>
      </c>
      <c r="B852" s="3" t="s">
        <v>206</v>
      </c>
      <c r="C852" s="3" t="s">
        <v>8</v>
      </c>
      <c r="D852" s="3" t="s">
        <v>9</v>
      </c>
      <c r="E852" s="4" t="s">
        <v>10</v>
      </c>
      <c r="F852" s="29"/>
      <c r="G852" s="29"/>
      <c r="H852" s="42"/>
    </row>
    <row r="853" spans="1:8" ht="21" x14ac:dyDescent="0.25">
      <c r="A853" s="12">
        <v>1111</v>
      </c>
      <c r="B853" s="5" t="s">
        <v>11</v>
      </c>
      <c r="C853" s="5" t="s">
        <v>12</v>
      </c>
      <c r="D853" s="5" t="s">
        <v>13</v>
      </c>
      <c r="E853" s="6"/>
      <c r="F853" s="7">
        <v>15781097</v>
      </c>
      <c r="G853" s="8">
        <f>100*(F853/F855)</f>
        <v>18.299318351392412</v>
      </c>
      <c r="H853" s="14">
        <f>100*(F853/43978456279)</f>
        <v>3.5883699281949503E-2</v>
      </c>
    </row>
    <row r="854" spans="1:8" ht="21.75" thickBot="1" x14ac:dyDescent="0.3">
      <c r="A854" s="13">
        <v>113101</v>
      </c>
      <c r="B854" s="9" t="s">
        <v>11</v>
      </c>
      <c r="C854" s="9" t="s">
        <v>16</v>
      </c>
      <c r="D854" s="9" t="s">
        <v>13</v>
      </c>
      <c r="E854" s="10" t="s">
        <v>17</v>
      </c>
      <c r="F854" s="11">
        <v>70457618</v>
      </c>
      <c r="G854" s="8">
        <f>100*(F854/F855)</f>
        <v>81.700681648607585</v>
      </c>
      <c r="H854" s="14">
        <f t="shared" ref="H854:H855" si="188">100*(F854/43978456279)</f>
        <v>0.16020939332889675</v>
      </c>
    </row>
    <row r="855" spans="1:8" ht="23.25" thickBot="1" x14ac:dyDescent="0.3">
      <c r="A855" s="19" t="s">
        <v>14</v>
      </c>
      <c r="B855" s="20"/>
      <c r="C855" s="20"/>
      <c r="D855" s="20"/>
      <c r="E855" s="21"/>
      <c r="F855" s="11">
        <f>SUM(F853:F854)</f>
        <v>86238715</v>
      </c>
      <c r="G855" s="8">
        <v>100</v>
      </c>
      <c r="H855" s="14">
        <f t="shared" si="188"/>
        <v>0.19609309261084626</v>
      </c>
    </row>
    <row r="856" spans="1:8" ht="26.25" thickBot="1" x14ac:dyDescent="0.75">
      <c r="A856" s="25" t="s">
        <v>25</v>
      </c>
      <c r="B856" s="26"/>
      <c r="C856" s="26"/>
      <c r="D856" s="26"/>
      <c r="E856" s="27"/>
      <c r="F856" s="28" t="s">
        <v>4</v>
      </c>
      <c r="G856" s="30" t="s">
        <v>5</v>
      </c>
      <c r="H856" s="41" t="s">
        <v>6</v>
      </c>
    </row>
    <row r="857" spans="1:8" ht="23.25" thickBot="1" x14ac:dyDescent="0.3">
      <c r="A857" s="2" t="s">
        <v>7</v>
      </c>
      <c r="B857" s="3" t="s">
        <v>206</v>
      </c>
      <c r="C857" s="3" t="s">
        <v>8</v>
      </c>
      <c r="D857" s="3" t="s">
        <v>9</v>
      </c>
      <c r="E857" s="4" t="s">
        <v>10</v>
      </c>
      <c r="F857" s="29"/>
      <c r="G857" s="29"/>
      <c r="H857" s="42"/>
    </row>
    <row r="858" spans="1:8" ht="21" x14ac:dyDescent="0.25">
      <c r="A858" s="12">
        <v>1111</v>
      </c>
      <c r="B858" s="5" t="s">
        <v>11</v>
      </c>
      <c r="C858" s="5" t="s">
        <v>12</v>
      </c>
      <c r="D858" s="5" t="s">
        <v>13</v>
      </c>
      <c r="E858" s="6"/>
      <c r="F858" s="7">
        <v>81809873</v>
      </c>
      <c r="G858" s="8">
        <f>100*(F858/F860)</f>
        <v>99.684411408939411</v>
      </c>
      <c r="H858" s="14">
        <f>100*(F858/43978456279)</f>
        <v>0.1860226118010985</v>
      </c>
    </row>
    <row r="859" spans="1:8" ht="21.75" thickBot="1" x14ac:dyDescent="0.3">
      <c r="A859" s="13">
        <v>113101</v>
      </c>
      <c r="B859" s="9" t="s">
        <v>11</v>
      </c>
      <c r="C859" s="9" t="s">
        <v>16</v>
      </c>
      <c r="D859" s="9" t="s">
        <v>13</v>
      </c>
      <c r="E859" s="10" t="s">
        <v>17</v>
      </c>
      <c r="F859" s="11">
        <v>259000</v>
      </c>
      <c r="G859" s="8">
        <f>100*(F859/F860)</f>
        <v>0.31558859106058396</v>
      </c>
      <c r="H859" s="14">
        <f t="shared" ref="H859:H860" si="189">100*(F859/43978456279)</f>
        <v>5.8892471885984361E-4</v>
      </c>
    </row>
    <row r="860" spans="1:8" ht="23.25" thickBot="1" x14ac:dyDescent="0.3">
      <c r="A860" s="19" t="s">
        <v>14</v>
      </c>
      <c r="B860" s="20"/>
      <c r="C860" s="20"/>
      <c r="D860" s="20"/>
      <c r="E860" s="21"/>
      <c r="F860" s="11">
        <f>SUM(F858:F859)</f>
        <v>82068873</v>
      </c>
      <c r="G860" s="8">
        <v>100</v>
      </c>
      <c r="H860" s="14">
        <f t="shared" si="189"/>
        <v>0.18661153651995835</v>
      </c>
    </row>
    <row r="861" spans="1:8" ht="26.25" thickBot="1" x14ac:dyDescent="0.75">
      <c r="A861" s="43" t="s">
        <v>32</v>
      </c>
      <c r="B861" s="43"/>
      <c r="C861" s="43"/>
      <c r="D861" s="43"/>
      <c r="E861" s="44"/>
      <c r="F861" s="45" t="s">
        <v>4</v>
      </c>
      <c r="G861" s="30" t="s">
        <v>5</v>
      </c>
      <c r="H861" s="41" t="s">
        <v>6</v>
      </c>
    </row>
    <row r="862" spans="1:8" ht="23.25" thickBot="1" x14ac:dyDescent="0.3">
      <c r="A862" s="2" t="s">
        <v>7</v>
      </c>
      <c r="B862" s="3" t="s">
        <v>206</v>
      </c>
      <c r="C862" s="3" t="s">
        <v>8</v>
      </c>
      <c r="D862" s="3" t="s">
        <v>9</v>
      </c>
      <c r="E862" s="4" t="s">
        <v>10</v>
      </c>
      <c r="F862" s="29"/>
      <c r="G862" s="29"/>
      <c r="H862" s="42"/>
    </row>
    <row r="863" spans="1:8" ht="21" x14ac:dyDescent="0.25">
      <c r="A863" s="12">
        <v>1111</v>
      </c>
      <c r="B863" s="5" t="s">
        <v>11</v>
      </c>
      <c r="C863" s="5" t="s">
        <v>12</v>
      </c>
      <c r="D863" s="5" t="s">
        <v>13</v>
      </c>
      <c r="E863" s="6"/>
      <c r="F863" s="7">
        <v>36179468</v>
      </c>
      <c r="G863" s="8">
        <f>100*(F863/F865)</f>
        <v>71.726325588104544</v>
      </c>
      <c r="H863" s="14">
        <f>100*(F863/43978456279)</f>
        <v>8.2266343708103123E-2</v>
      </c>
    </row>
    <row r="864" spans="1:8" ht="21.75" thickBot="1" x14ac:dyDescent="0.3">
      <c r="A864" s="13">
        <v>112010</v>
      </c>
      <c r="B864" s="9" t="s">
        <v>11</v>
      </c>
      <c r="C864" s="9" t="s">
        <v>16</v>
      </c>
      <c r="D864" s="9" t="s">
        <v>13</v>
      </c>
      <c r="E864" s="10" t="s">
        <v>17</v>
      </c>
      <c r="F864" s="11">
        <v>14261521</v>
      </c>
      <c r="G864" s="8">
        <f>100*(F864/F865)</f>
        <v>28.273674411895456</v>
      </c>
      <c r="H864" s="14">
        <f t="shared" ref="H864:H865" si="190">100*(F864/43978456279)</f>
        <v>3.2428425658064697E-2</v>
      </c>
    </row>
    <row r="865" spans="1:8" ht="23.25" thickBot="1" x14ac:dyDescent="0.3">
      <c r="A865" s="19" t="s">
        <v>14</v>
      </c>
      <c r="B865" s="20"/>
      <c r="C865" s="20"/>
      <c r="D865" s="20"/>
      <c r="E865" s="21"/>
      <c r="F865" s="11">
        <f>SUM(F863:F864)</f>
        <v>50440989</v>
      </c>
      <c r="G865" s="8">
        <v>100</v>
      </c>
      <c r="H865" s="14">
        <f t="shared" si="190"/>
        <v>0.11469476936616782</v>
      </c>
    </row>
    <row r="866" spans="1:8" ht="26.25" thickBot="1" x14ac:dyDescent="0.75">
      <c r="A866" s="25" t="s">
        <v>36</v>
      </c>
      <c r="B866" s="26"/>
      <c r="C866" s="26"/>
      <c r="D866" s="26"/>
      <c r="E866" s="27"/>
      <c r="F866" s="28" t="s">
        <v>4</v>
      </c>
      <c r="G866" s="30" t="s">
        <v>5</v>
      </c>
      <c r="H866" s="41" t="s">
        <v>6</v>
      </c>
    </row>
    <row r="867" spans="1:8" ht="23.25" thickBot="1" x14ac:dyDescent="0.3">
      <c r="A867" s="2" t="s">
        <v>7</v>
      </c>
      <c r="B867" s="3" t="s">
        <v>206</v>
      </c>
      <c r="C867" s="3" t="s">
        <v>8</v>
      </c>
      <c r="D867" s="3" t="s">
        <v>9</v>
      </c>
      <c r="E867" s="4" t="s">
        <v>10</v>
      </c>
      <c r="F867" s="29"/>
      <c r="G867" s="29"/>
      <c r="H867" s="42"/>
    </row>
    <row r="868" spans="1:8" ht="21.75" thickBot="1" x14ac:dyDescent="0.3">
      <c r="A868" s="12">
        <v>1111</v>
      </c>
      <c r="B868" s="5" t="s">
        <v>11</v>
      </c>
      <c r="C868" s="5" t="s">
        <v>12</v>
      </c>
      <c r="D868" s="5" t="s">
        <v>13</v>
      </c>
      <c r="E868" s="6"/>
      <c r="F868" s="7">
        <v>26555413</v>
      </c>
      <c r="G868" s="8">
        <f>100*(F868/F869)</f>
        <v>100</v>
      </c>
      <c r="H868" s="14">
        <f>100*(F868/43978456279)</f>
        <v>6.0382776583907477E-2</v>
      </c>
    </row>
    <row r="869" spans="1:8" ht="23.25" thickBot="1" x14ac:dyDescent="0.3">
      <c r="A869" s="19" t="s">
        <v>14</v>
      </c>
      <c r="B869" s="20"/>
      <c r="C869" s="20"/>
      <c r="D869" s="20"/>
      <c r="E869" s="21"/>
      <c r="F869" s="11">
        <f>SUM(F867:F868)</f>
        <v>26555413</v>
      </c>
      <c r="G869" s="8">
        <v>100</v>
      </c>
      <c r="H869" s="14">
        <f t="shared" ref="H869" si="191">100*(F869/43978456279)</f>
        <v>6.0382776583907477E-2</v>
      </c>
    </row>
    <row r="870" spans="1:8" ht="26.25" thickBot="1" x14ac:dyDescent="0.75">
      <c r="A870" s="25" t="s">
        <v>19</v>
      </c>
      <c r="B870" s="26"/>
      <c r="C870" s="26"/>
      <c r="D870" s="26"/>
      <c r="E870" s="27"/>
      <c r="F870" s="28" t="s">
        <v>4</v>
      </c>
      <c r="G870" s="30" t="s">
        <v>5</v>
      </c>
      <c r="H870" s="41" t="s">
        <v>6</v>
      </c>
    </row>
    <row r="871" spans="1:8" ht="23.25" thickBot="1" x14ac:dyDescent="0.3">
      <c r="A871" s="2" t="s">
        <v>7</v>
      </c>
      <c r="B871" s="3" t="s">
        <v>206</v>
      </c>
      <c r="C871" s="3" t="s">
        <v>8</v>
      </c>
      <c r="D871" s="3" t="s">
        <v>9</v>
      </c>
      <c r="E871" s="4" t="s">
        <v>10</v>
      </c>
      <c r="F871" s="29"/>
      <c r="G871" s="29"/>
      <c r="H871" s="42"/>
    </row>
    <row r="872" spans="1:8" ht="21.75" thickBot="1" x14ac:dyDescent="0.3">
      <c r="A872" s="12">
        <v>1111</v>
      </c>
      <c r="B872" s="5" t="s">
        <v>11</v>
      </c>
      <c r="C872" s="5" t="s">
        <v>12</v>
      </c>
      <c r="D872" s="5" t="s">
        <v>13</v>
      </c>
      <c r="E872" s="6"/>
      <c r="F872" s="7">
        <v>18444283</v>
      </c>
      <c r="G872" s="8">
        <f>100*(F872/F873)</f>
        <v>100</v>
      </c>
      <c r="H872" s="14">
        <f>100*(F872/43978456279)</f>
        <v>4.1939359769677192E-2</v>
      </c>
    </row>
    <row r="873" spans="1:8" ht="23.25" thickBot="1" x14ac:dyDescent="0.3">
      <c r="A873" s="19" t="s">
        <v>14</v>
      </c>
      <c r="B873" s="20"/>
      <c r="C873" s="20"/>
      <c r="D873" s="20"/>
      <c r="E873" s="21"/>
      <c r="F873" s="11">
        <f>SUM(F871:F872)</f>
        <v>18444283</v>
      </c>
      <c r="G873" s="8">
        <v>100</v>
      </c>
      <c r="H873" s="14">
        <f t="shared" ref="H873" si="192">100*(F873/43978456279)</f>
        <v>4.1939359769677192E-2</v>
      </c>
    </row>
    <row r="874" spans="1:8" ht="26.25" thickBot="1" x14ac:dyDescent="0.75">
      <c r="A874" s="25" t="s">
        <v>3</v>
      </c>
      <c r="B874" s="26"/>
      <c r="C874" s="26"/>
      <c r="D874" s="26"/>
      <c r="E874" s="27"/>
      <c r="F874" s="38" t="s">
        <v>4</v>
      </c>
      <c r="G874" s="30" t="s">
        <v>5</v>
      </c>
      <c r="H874" s="41" t="s">
        <v>6</v>
      </c>
    </row>
    <row r="875" spans="1:8" ht="23.25" thickBot="1" x14ac:dyDescent="0.3">
      <c r="A875" s="2" t="s">
        <v>7</v>
      </c>
      <c r="B875" s="3" t="s">
        <v>206</v>
      </c>
      <c r="C875" s="3" t="s">
        <v>8</v>
      </c>
      <c r="D875" s="3" t="s">
        <v>9</v>
      </c>
      <c r="E875" s="4" t="s">
        <v>10</v>
      </c>
      <c r="F875" s="39"/>
      <c r="G875" s="29"/>
      <c r="H875" s="42"/>
    </row>
    <row r="876" spans="1:8" ht="21" x14ac:dyDescent="0.25">
      <c r="A876" s="12">
        <v>1111</v>
      </c>
      <c r="B876" s="5" t="s">
        <v>11</v>
      </c>
      <c r="C876" s="5" t="s">
        <v>12</v>
      </c>
      <c r="D876" s="5" t="s">
        <v>13</v>
      </c>
      <c r="E876" s="6"/>
      <c r="F876" s="7">
        <v>18159740</v>
      </c>
      <c r="G876" s="8">
        <v>100</v>
      </c>
      <c r="H876" s="14">
        <f>100*(F876/43978456279)</f>
        <v>4.1292354340030334E-2</v>
      </c>
    </row>
    <row r="877" spans="1:8" ht="23.25" thickBot="1" x14ac:dyDescent="0.3">
      <c r="A877" s="46" t="s">
        <v>14</v>
      </c>
      <c r="B877" s="47"/>
      <c r="C877" s="47"/>
      <c r="D877" s="47"/>
      <c r="E877" s="48"/>
      <c r="F877" s="7">
        <v>18159740</v>
      </c>
      <c r="G877" s="8">
        <v>100</v>
      </c>
      <c r="H877" s="14">
        <f>100*(F877/43978456279)</f>
        <v>4.1292354340030334E-2</v>
      </c>
    </row>
    <row r="878" spans="1:8" ht="26.25" thickBot="1" x14ac:dyDescent="0.75">
      <c r="A878" s="25" t="s">
        <v>26</v>
      </c>
      <c r="B878" s="26"/>
      <c r="C878" s="26"/>
      <c r="D878" s="26"/>
      <c r="E878" s="27"/>
      <c r="F878" s="28" t="s">
        <v>4</v>
      </c>
      <c r="G878" s="30" t="s">
        <v>5</v>
      </c>
      <c r="H878" s="41" t="s">
        <v>6</v>
      </c>
    </row>
    <row r="879" spans="1:8" ht="23.25" thickBot="1" x14ac:dyDescent="0.3">
      <c r="A879" s="2" t="s">
        <v>7</v>
      </c>
      <c r="B879" s="3" t="s">
        <v>206</v>
      </c>
      <c r="C879" s="3" t="s">
        <v>8</v>
      </c>
      <c r="D879" s="3" t="s">
        <v>9</v>
      </c>
      <c r="E879" s="4" t="s">
        <v>10</v>
      </c>
      <c r="F879" s="29"/>
      <c r="G879" s="29"/>
      <c r="H879" s="42"/>
    </row>
    <row r="880" spans="1:8" ht="21" x14ac:dyDescent="0.25">
      <c r="A880" s="12">
        <v>1111</v>
      </c>
      <c r="B880" s="5" t="s">
        <v>11</v>
      </c>
      <c r="C880" s="5" t="s">
        <v>12</v>
      </c>
      <c r="D880" s="5" t="s">
        <v>13</v>
      </c>
      <c r="E880" s="6"/>
      <c r="F880" s="7">
        <v>8332996.5</v>
      </c>
      <c r="G880" s="8">
        <f>100*(F880/F882)</f>
        <v>49.378071872293667</v>
      </c>
      <c r="H880" s="14">
        <f>100*(F880/43978456279)</f>
        <v>1.8947905872673979E-2</v>
      </c>
    </row>
    <row r="881" spans="1:8" ht="21.75" thickBot="1" x14ac:dyDescent="0.3">
      <c r="A881" s="13">
        <v>113101</v>
      </c>
      <c r="B881" s="9" t="s">
        <v>11</v>
      </c>
      <c r="C881" s="9" t="s">
        <v>16</v>
      </c>
      <c r="D881" s="9" t="s">
        <v>13</v>
      </c>
      <c r="E881" s="10" t="s">
        <v>17</v>
      </c>
      <c r="F881" s="11">
        <v>8542908.5</v>
      </c>
      <c r="G881" s="8">
        <f>100*(F881/F882)</f>
        <v>50.62192812770634</v>
      </c>
      <c r="H881" s="14">
        <f t="shared" ref="H881:H882" si="193">100*(F881/43978456279)</f>
        <v>1.9425212303505284E-2</v>
      </c>
    </row>
    <row r="882" spans="1:8" ht="23.25" thickBot="1" x14ac:dyDescent="0.3">
      <c r="A882" s="19" t="s">
        <v>14</v>
      </c>
      <c r="B882" s="20"/>
      <c r="C882" s="20"/>
      <c r="D882" s="20"/>
      <c r="E882" s="21"/>
      <c r="F882" s="11">
        <f>SUM(F880:F881)</f>
        <v>16875905</v>
      </c>
      <c r="G882" s="8">
        <v>100</v>
      </c>
      <c r="H882" s="14">
        <f t="shared" si="193"/>
        <v>3.8373118176179263E-2</v>
      </c>
    </row>
    <row r="883" spans="1:8" ht="26.25" thickBot="1" x14ac:dyDescent="0.75">
      <c r="A883" s="25" t="s">
        <v>31</v>
      </c>
      <c r="B883" s="26"/>
      <c r="C883" s="26"/>
      <c r="D883" s="26"/>
      <c r="E883" s="27"/>
      <c r="F883" s="28" t="s">
        <v>4</v>
      </c>
      <c r="G883" s="30" t="s">
        <v>5</v>
      </c>
      <c r="H883" s="41" t="s">
        <v>6</v>
      </c>
    </row>
    <row r="884" spans="1:8" ht="23.25" thickBot="1" x14ac:dyDescent="0.3">
      <c r="A884" s="2" t="s">
        <v>7</v>
      </c>
      <c r="B884" s="3" t="s">
        <v>206</v>
      </c>
      <c r="C884" s="3" t="s">
        <v>8</v>
      </c>
      <c r="D884" s="3" t="s">
        <v>9</v>
      </c>
      <c r="E884" s="4" t="s">
        <v>10</v>
      </c>
      <c r="F884" s="29"/>
      <c r="G884" s="29"/>
      <c r="H884" s="42"/>
    </row>
    <row r="885" spans="1:8" ht="21" x14ac:dyDescent="0.25">
      <c r="A885" s="12">
        <v>1111</v>
      </c>
      <c r="B885" s="5" t="s">
        <v>11</v>
      </c>
      <c r="C885" s="5" t="s">
        <v>12</v>
      </c>
      <c r="D885" s="5" t="s">
        <v>13</v>
      </c>
      <c r="E885" s="6"/>
      <c r="F885" s="7">
        <v>13401289</v>
      </c>
      <c r="G885" s="8">
        <f>100*(F885/F887)</f>
        <v>97.293588998227975</v>
      </c>
      <c r="H885" s="14">
        <f>100*(F885/43978456279)</f>
        <v>3.0472395199554112E-2</v>
      </c>
    </row>
    <row r="886" spans="1:8" ht="21.75" thickBot="1" x14ac:dyDescent="0.3">
      <c r="A886" s="13">
        <v>113101</v>
      </c>
      <c r="B886" s="9" t="s">
        <v>11</v>
      </c>
      <c r="C886" s="9" t="s">
        <v>16</v>
      </c>
      <c r="D886" s="9" t="s">
        <v>13</v>
      </c>
      <c r="E886" s="10" t="s">
        <v>17</v>
      </c>
      <c r="F886" s="11">
        <v>372783</v>
      </c>
      <c r="G886" s="8">
        <f>100*(F886/F887)</f>
        <v>2.7064110017720253</v>
      </c>
      <c r="H886" s="14">
        <f t="shared" ref="H886:H887" si="194">100*(F886/43978456279)</f>
        <v>8.4764912536961032E-4</v>
      </c>
    </row>
    <row r="887" spans="1:8" ht="23.25" thickBot="1" x14ac:dyDescent="0.3">
      <c r="A887" s="19" t="s">
        <v>14</v>
      </c>
      <c r="B887" s="20"/>
      <c r="C887" s="20"/>
      <c r="D887" s="20"/>
      <c r="E887" s="21"/>
      <c r="F887" s="11">
        <f>SUM(F885:F886)</f>
        <v>13774072</v>
      </c>
      <c r="G887" s="8">
        <v>100</v>
      </c>
      <c r="H887" s="14">
        <f t="shared" si="194"/>
        <v>3.1320044324923725E-2</v>
      </c>
    </row>
    <row r="888" spans="1:8" ht="26.25" thickBot="1" x14ac:dyDescent="0.75">
      <c r="A888" s="25" t="s">
        <v>43</v>
      </c>
      <c r="B888" s="26"/>
      <c r="C888" s="26"/>
      <c r="D888" s="26"/>
      <c r="E888" s="27"/>
      <c r="F888" s="28" t="s">
        <v>4</v>
      </c>
      <c r="G888" s="30" t="s">
        <v>5</v>
      </c>
      <c r="H888" s="41" t="s">
        <v>6</v>
      </c>
    </row>
    <row r="889" spans="1:8" ht="23.25" thickBot="1" x14ac:dyDescent="0.3">
      <c r="A889" s="2" t="s">
        <v>7</v>
      </c>
      <c r="B889" s="3" t="s">
        <v>206</v>
      </c>
      <c r="C889" s="3" t="s">
        <v>8</v>
      </c>
      <c r="D889" s="3" t="s">
        <v>9</v>
      </c>
      <c r="E889" s="4" t="s">
        <v>10</v>
      </c>
      <c r="F889" s="29"/>
      <c r="G889" s="29"/>
      <c r="H889" s="42"/>
    </row>
    <row r="890" spans="1:8" ht="21" x14ac:dyDescent="0.25">
      <c r="A890" s="13">
        <v>113101</v>
      </c>
      <c r="B890" s="5" t="s">
        <v>11</v>
      </c>
      <c r="C890" s="9" t="s">
        <v>16</v>
      </c>
      <c r="D890" s="5" t="s">
        <v>13</v>
      </c>
      <c r="E890" s="10" t="s">
        <v>17</v>
      </c>
      <c r="F890" s="7">
        <v>1439003</v>
      </c>
      <c r="G890" s="8">
        <f>100*(F890/F892)</f>
        <v>12.158762178064912</v>
      </c>
      <c r="H890" s="14">
        <f>100*(F890/43978456279)</f>
        <v>3.272063464144678E-3</v>
      </c>
    </row>
    <row r="891" spans="1:8" ht="21.75" thickBot="1" x14ac:dyDescent="0.3">
      <c r="A891" s="13">
        <v>713101</v>
      </c>
      <c r="B891" s="5" t="s">
        <v>34</v>
      </c>
      <c r="C891" s="9" t="s">
        <v>16</v>
      </c>
      <c r="D891" s="9" t="s">
        <v>13</v>
      </c>
      <c r="E891" s="10" t="s">
        <v>17</v>
      </c>
      <c r="F891" s="11">
        <v>10396108</v>
      </c>
      <c r="G891" s="8">
        <f>100*(F891/F892)</f>
        <v>87.841237821935096</v>
      </c>
      <c r="H891" s="14">
        <f t="shared" ref="H891:H892" si="195">100*(F891/43978456279)</f>
        <v>2.3639092591260895E-2</v>
      </c>
    </row>
    <row r="892" spans="1:8" ht="23.25" thickBot="1" x14ac:dyDescent="0.3">
      <c r="A892" s="19" t="s">
        <v>14</v>
      </c>
      <c r="B892" s="20"/>
      <c r="C892" s="20"/>
      <c r="D892" s="20"/>
      <c r="E892" s="21"/>
      <c r="F892" s="11">
        <f>SUM(F890:F891)</f>
        <v>11835111</v>
      </c>
      <c r="G892" s="8">
        <v>100</v>
      </c>
      <c r="H892" s="14">
        <f t="shared" si="195"/>
        <v>2.6911156055405568E-2</v>
      </c>
    </row>
    <row r="893" spans="1:8" ht="26.25" thickBot="1" x14ac:dyDescent="0.75">
      <c r="A893" s="25" t="s">
        <v>37</v>
      </c>
      <c r="B893" s="26"/>
      <c r="C893" s="26"/>
      <c r="D893" s="26"/>
      <c r="E893" s="27"/>
      <c r="F893" s="28" t="s">
        <v>4</v>
      </c>
      <c r="G893" s="30" t="s">
        <v>5</v>
      </c>
      <c r="H893" s="41" t="s">
        <v>6</v>
      </c>
    </row>
    <row r="894" spans="1:8" ht="23.25" thickBot="1" x14ac:dyDescent="0.3">
      <c r="A894" s="2" t="s">
        <v>7</v>
      </c>
      <c r="B894" s="3" t="s">
        <v>206</v>
      </c>
      <c r="C894" s="3" t="s">
        <v>8</v>
      </c>
      <c r="D894" s="3" t="s">
        <v>9</v>
      </c>
      <c r="E894" s="4" t="s">
        <v>10</v>
      </c>
      <c r="F894" s="29"/>
      <c r="G894" s="29"/>
      <c r="H894" s="42"/>
    </row>
    <row r="895" spans="1:8" ht="21.75" thickBot="1" x14ac:dyDescent="0.3">
      <c r="A895" s="12">
        <v>1111</v>
      </c>
      <c r="B895" s="5" t="s">
        <v>11</v>
      </c>
      <c r="C895" s="5" t="s">
        <v>12</v>
      </c>
      <c r="D895" s="5" t="s">
        <v>13</v>
      </c>
      <c r="E895" s="6"/>
      <c r="F895" s="7">
        <v>7802816</v>
      </c>
      <c r="G895" s="8">
        <f>100*(F895/F896)</f>
        <v>100</v>
      </c>
      <c r="H895" s="14">
        <f>100*(F895/43978456279)</f>
        <v>1.7742359919363279E-2</v>
      </c>
    </row>
    <row r="896" spans="1:8" ht="23.25" thickBot="1" x14ac:dyDescent="0.3">
      <c r="A896" s="19" t="s">
        <v>14</v>
      </c>
      <c r="B896" s="20"/>
      <c r="C896" s="20"/>
      <c r="D896" s="20"/>
      <c r="E896" s="21"/>
      <c r="F896" s="11">
        <f>SUM(F894:F895)</f>
        <v>7802816</v>
      </c>
      <c r="G896" s="8">
        <v>100</v>
      </c>
      <c r="H896" s="14">
        <f t="shared" ref="H896" si="196">100*(F896/43978456279)</f>
        <v>1.7742359919363279E-2</v>
      </c>
    </row>
    <row r="897" spans="1:8" ht="26.25" thickBot="1" x14ac:dyDescent="0.75">
      <c r="A897" s="25" t="s">
        <v>41</v>
      </c>
      <c r="B897" s="26"/>
      <c r="C897" s="26"/>
      <c r="D897" s="26"/>
      <c r="E897" s="27"/>
      <c r="F897" s="28" t="s">
        <v>4</v>
      </c>
      <c r="G897" s="30" t="s">
        <v>5</v>
      </c>
      <c r="H897" s="41" t="s">
        <v>6</v>
      </c>
    </row>
    <row r="898" spans="1:8" ht="23.25" thickBot="1" x14ac:dyDescent="0.3">
      <c r="A898" s="2" t="s">
        <v>7</v>
      </c>
      <c r="B898" s="3" t="s">
        <v>206</v>
      </c>
      <c r="C898" s="3" t="s">
        <v>8</v>
      </c>
      <c r="D898" s="3" t="s">
        <v>9</v>
      </c>
      <c r="E898" s="4" t="s">
        <v>10</v>
      </c>
      <c r="F898" s="29"/>
      <c r="G898" s="29"/>
      <c r="H898" s="42"/>
    </row>
    <row r="899" spans="1:8" ht="21.75" thickBot="1" x14ac:dyDescent="0.3">
      <c r="A899" s="12">
        <v>1111</v>
      </c>
      <c r="B899" s="5" t="s">
        <v>11</v>
      </c>
      <c r="C899" s="5" t="s">
        <v>12</v>
      </c>
      <c r="D899" s="5" t="s">
        <v>13</v>
      </c>
      <c r="E899" s="6"/>
      <c r="F899" s="7">
        <v>6036312</v>
      </c>
      <c r="G899" s="8">
        <f>100*(F899/F900)</f>
        <v>100</v>
      </c>
      <c r="H899" s="14">
        <f>100*(F899/43978456279)</f>
        <v>1.372561138050309E-2</v>
      </c>
    </row>
    <row r="900" spans="1:8" ht="23.25" thickBot="1" x14ac:dyDescent="0.3">
      <c r="A900" s="19" t="s">
        <v>14</v>
      </c>
      <c r="B900" s="20"/>
      <c r="C900" s="20"/>
      <c r="D900" s="20"/>
      <c r="E900" s="21"/>
      <c r="F900" s="11">
        <f>SUM(F898:F899)</f>
        <v>6036312</v>
      </c>
      <c r="G900" s="8">
        <v>100</v>
      </c>
      <c r="H900" s="14">
        <f t="shared" ref="H900" si="197">100*(F900/43978456279)</f>
        <v>1.372561138050309E-2</v>
      </c>
    </row>
    <row r="901" spans="1:8" ht="26.25" thickBot="1" x14ac:dyDescent="0.75">
      <c r="A901" s="25" t="s">
        <v>38</v>
      </c>
      <c r="B901" s="26"/>
      <c r="C901" s="26"/>
      <c r="D901" s="26"/>
      <c r="E901" s="27"/>
      <c r="F901" s="28" t="s">
        <v>4</v>
      </c>
      <c r="G901" s="30" t="s">
        <v>5</v>
      </c>
      <c r="H901" s="41" t="s">
        <v>6</v>
      </c>
    </row>
    <row r="902" spans="1:8" ht="23.25" thickBot="1" x14ac:dyDescent="0.3">
      <c r="A902" s="2" t="s">
        <v>7</v>
      </c>
      <c r="B902" s="3" t="s">
        <v>206</v>
      </c>
      <c r="C902" s="3" t="s">
        <v>8</v>
      </c>
      <c r="D902" s="3" t="s">
        <v>9</v>
      </c>
      <c r="E902" s="4" t="s">
        <v>10</v>
      </c>
      <c r="F902" s="29"/>
      <c r="G902" s="29"/>
      <c r="H902" s="42"/>
    </row>
    <row r="903" spans="1:8" ht="21" x14ac:dyDescent="0.25">
      <c r="A903" s="12">
        <v>1111</v>
      </c>
      <c r="B903" s="5" t="s">
        <v>11</v>
      </c>
      <c r="C903" s="5" t="s">
        <v>12</v>
      </c>
      <c r="D903" s="5" t="s">
        <v>13</v>
      </c>
      <c r="E903" s="6"/>
      <c r="F903" s="7">
        <v>1059684</v>
      </c>
      <c r="G903" s="8">
        <f>100*(F903/F907)</f>
        <v>27.850977019771676</v>
      </c>
      <c r="H903" s="14">
        <f>100*(F903/43978456279)</f>
        <v>2.4095525165261566E-3</v>
      </c>
    </row>
    <row r="904" spans="1:8" ht="21" x14ac:dyDescent="0.25">
      <c r="A904" s="13">
        <v>111210</v>
      </c>
      <c r="B904" s="9" t="s">
        <v>11</v>
      </c>
      <c r="C904" s="5" t="s">
        <v>12</v>
      </c>
      <c r="D904" s="9" t="s">
        <v>39</v>
      </c>
      <c r="E904" s="6"/>
      <c r="F904" s="11">
        <v>479143</v>
      </c>
      <c r="G904" s="8">
        <f>100*(F904/F907)</f>
        <v>12.593000066231502</v>
      </c>
      <c r="H904" s="14">
        <f t="shared" ref="H904" si="198">100*(F904/43978456279)</f>
        <v>1.0894948130064171E-3</v>
      </c>
    </row>
    <row r="905" spans="1:8" ht="21" x14ac:dyDescent="0.25">
      <c r="A905" s="13">
        <v>113101</v>
      </c>
      <c r="B905" s="5" t="s">
        <v>11</v>
      </c>
      <c r="C905" s="9" t="s">
        <v>16</v>
      </c>
      <c r="D905" s="5" t="s">
        <v>13</v>
      </c>
      <c r="E905" s="10" t="s">
        <v>17</v>
      </c>
      <c r="F905" s="7">
        <v>10292</v>
      </c>
      <c r="G905" s="8">
        <f>100*(F905/F907)</f>
        <v>0.27049786114302954</v>
      </c>
      <c r="H905" s="14">
        <f>100*(F905/43978456279)</f>
        <v>2.340236759268537E-5</v>
      </c>
    </row>
    <row r="906" spans="1:8" ht="21.75" thickBot="1" x14ac:dyDescent="0.3">
      <c r="A906" s="13">
        <v>5111</v>
      </c>
      <c r="B906" s="5" t="s">
        <v>40</v>
      </c>
      <c r="C906" s="5" t="s">
        <v>12</v>
      </c>
      <c r="D906" s="9" t="s">
        <v>13</v>
      </c>
      <c r="E906" s="6"/>
      <c r="F906" s="11">
        <v>2255717</v>
      </c>
      <c r="G906" s="8">
        <f>100*(F906/F907)</f>
        <v>59.285525052853792</v>
      </c>
      <c r="H906" s="14">
        <f t="shared" ref="H906:H907" si="199">100*(F906/43978456279)</f>
        <v>5.1291409268431273E-3</v>
      </c>
    </row>
    <row r="907" spans="1:8" ht="23.25" thickBot="1" x14ac:dyDescent="0.3">
      <c r="A907" s="19" t="s">
        <v>14</v>
      </c>
      <c r="B907" s="20"/>
      <c r="C907" s="20"/>
      <c r="D907" s="20"/>
      <c r="E907" s="21"/>
      <c r="F907" s="11">
        <f>SUM(F903:F906)</f>
        <v>3804836</v>
      </c>
      <c r="G907" s="8">
        <v>100</v>
      </c>
      <c r="H907" s="14">
        <f t="shared" si="199"/>
        <v>8.6515906239683863E-3</v>
      </c>
    </row>
    <row r="908" spans="1:8" ht="26.25" thickBot="1" x14ac:dyDescent="0.75">
      <c r="A908" s="43" t="s">
        <v>42</v>
      </c>
      <c r="B908" s="43"/>
      <c r="C908" s="43"/>
      <c r="D908" s="43"/>
      <c r="E908" s="44"/>
      <c r="F908" s="45" t="s">
        <v>4</v>
      </c>
      <c r="G908" s="30" t="s">
        <v>5</v>
      </c>
      <c r="H908" s="41" t="s">
        <v>6</v>
      </c>
    </row>
    <row r="909" spans="1:8" ht="23.25" thickBot="1" x14ac:dyDescent="0.3">
      <c r="A909" s="2" t="s">
        <v>7</v>
      </c>
      <c r="B909" s="3" t="s">
        <v>206</v>
      </c>
      <c r="C909" s="3" t="s">
        <v>8</v>
      </c>
      <c r="D909" s="3" t="s">
        <v>9</v>
      </c>
      <c r="E909" s="4" t="s">
        <v>10</v>
      </c>
      <c r="F909" s="29"/>
      <c r="G909" s="29"/>
      <c r="H909" s="42"/>
    </row>
    <row r="910" spans="1:8" ht="21.75" thickBot="1" x14ac:dyDescent="0.3">
      <c r="A910" s="12">
        <v>1111</v>
      </c>
      <c r="B910" s="5" t="s">
        <v>11</v>
      </c>
      <c r="C910" s="5" t="s">
        <v>12</v>
      </c>
      <c r="D910" s="5" t="s">
        <v>13</v>
      </c>
      <c r="E910" s="6"/>
      <c r="F910" s="7">
        <v>3326427</v>
      </c>
      <c r="G910" s="8">
        <f>100*(F910/F911)</f>
        <v>100</v>
      </c>
      <c r="H910" s="14">
        <f>100*(F910/43978456279)</f>
        <v>7.5637648099721741E-3</v>
      </c>
    </row>
    <row r="911" spans="1:8" ht="23.25" thickBot="1" x14ac:dyDescent="0.3">
      <c r="A911" s="19" t="s">
        <v>14</v>
      </c>
      <c r="B911" s="20"/>
      <c r="C911" s="20"/>
      <c r="D911" s="20"/>
      <c r="E911" s="21"/>
      <c r="F911" s="11">
        <f>SUM(F909:F910)</f>
        <v>3326427</v>
      </c>
      <c r="G911" s="8">
        <v>100</v>
      </c>
      <c r="H911" s="14">
        <f t="shared" ref="H911" si="200">100*(F911/43978456279)</f>
        <v>7.5637648099721741E-3</v>
      </c>
    </row>
    <row r="912" spans="1:8" ht="26.25" thickBot="1" x14ac:dyDescent="0.75">
      <c r="A912" s="43" t="s">
        <v>30</v>
      </c>
      <c r="B912" s="43"/>
      <c r="C912" s="43"/>
      <c r="D912" s="43"/>
      <c r="E912" s="44"/>
      <c r="F912" s="45" t="s">
        <v>4</v>
      </c>
      <c r="G912" s="30" t="s">
        <v>5</v>
      </c>
      <c r="H912" s="41" t="s">
        <v>6</v>
      </c>
    </row>
    <row r="913" spans="1:8" ht="23.25" thickBot="1" x14ac:dyDescent="0.3">
      <c r="A913" s="2" t="s">
        <v>7</v>
      </c>
      <c r="B913" s="3" t="s">
        <v>206</v>
      </c>
      <c r="C913" s="3" t="s">
        <v>8</v>
      </c>
      <c r="D913" s="3" t="s">
        <v>9</v>
      </c>
      <c r="E913" s="4" t="s">
        <v>10</v>
      </c>
      <c r="F913" s="29"/>
      <c r="G913" s="29"/>
      <c r="H913" s="42"/>
    </row>
    <row r="914" spans="1:8" ht="21.75" thickBot="1" x14ac:dyDescent="0.3">
      <c r="A914" s="12">
        <v>1111</v>
      </c>
      <c r="B914" s="5" t="s">
        <v>11</v>
      </c>
      <c r="C914" s="5" t="s">
        <v>12</v>
      </c>
      <c r="D914" s="5" t="s">
        <v>13</v>
      </c>
      <c r="E914" s="6"/>
      <c r="F914" s="7">
        <v>1756919</v>
      </c>
      <c r="G914" s="8">
        <f>100*(F914/F915)</f>
        <v>100</v>
      </c>
      <c r="H914" s="14">
        <f>100*(F914/43978456279)</f>
        <v>3.9949537765811491E-3</v>
      </c>
    </row>
    <row r="915" spans="1:8" ht="23.25" thickBot="1" x14ac:dyDescent="0.3">
      <c r="A915" s="19" t="s">
        <v>14</v>
      </c>
      <c r="B915" s="20"/>
      <c r="C915" s="20"/>
      <c r="D915" s="20"/>
      <c r="E915" s="21"/>
      <c r="F915" s="11">
        <f>SUM(F913:F914)</f>
        <v>1756919</v>
      </c>
      <c r="G915" s="8">
        <v>100</v>
      </c>
      <c r="H915" s="14">
        <f t="shared" ref="H915" si="201">100*(F915/43978456279)</f>
        <v>3.9949537765811491E-3</v>
      </c>
    </row>
    <row r="916" spans="1:8" ht="26.25" thickBot="1" x14ac:dyDescent="0.75">
      <c r="A916" s="43" t="s">
        <v>22</v>
      </c>
      <c r="B916" s="43"/>
      <c r="C916" s="43"/>
      <c r="D916" s="43"/>
      <c r="E916" s="44"/>
      <c r="F916" s="45" t="s">
        <v>4</v>
      </c>
      <c r="G916" s="30" t="s">
        <v>5</v>
      </c>
      <c r="H916" s="41" t="s">
        <v>6</v>
      </c>
    </row>
    <row r="917" spans="1:8" ht="23.25" thickBot="1" x14ac:dyDescent="0.3">
      <c r="A917" s="2" t="s">
        <v>7</v>
      </c>
      <c r="B917" s="3" t="s">
        <v>206</v>
      </c>
      <c r="C917" s="3" t="s">
        <v>8</v>
      </c>
      <c r="D917" s="3" t="s">
        <v>9</v>
      </c>
      <c r="E917" s="4" t="s">
        <v>10</v>
      </c>
      <c r="F917" s="29"/>
      <c r="G917" s="29"/>
      <c r="H917" s="42"/>
    </row>
    <row r="918" spans="1:8" ht="21.75" thickBot="1" x14ac:dyDescent="0.3">
      <c r="A918" s="12">
        <v>1111</v>
      </c>
      <c r="B918" s="5" t="s">
        <v>11</v>
      </c>
      <c r="C918" s="5" t="s">
        <v>12</v>
      </c>
      <c r="D918" s="5" t="s">
        <v>13</v>
      </c>
      <c r="E918" s="6"/>
      <c r="F918" s="7">
        <v>1356806</v>
      </c>
      <c r="G918" s="8">
        <f>100*(F918/F919)</f>
        <v>100</v>
      </c>
      <c r="H918" s="14">
        <f>100*(F918/43978456279)</f>
        <v>3.0851605872484521E-3</v>
      </c>
    </row>
    <row r="919" spans="1:8" ht="23.25" thickBot="1" x14ac:dyDescent="0.3">
      <c r="A919" s="19" t="s">
        <v>14</v>
      </c>
      <c r="B919" s="20"/>
      <c r="C919" s="20"/>
      <c r="D919" s="20"/>
      <c r="E919" s="21"/>
      <c r="F919" s="11">
        <f>SUM(F917:F918)</f>
        <v>1356806</v>
      </c>
      <c r="G919" s="8">
        <v>100</v>
      </c>
      <c r="H919" s="14">
        <f t="shared" ref="H919" si="202">100*(F919/43978456279)</f>
        <v>3.0851605872484521E-3</v>
      </c>
    </row>
    <row r="920" spans="1:8" ht="26.25" thickBot="1" x14ac:dyDescent="0.75">
      <c r="A920" s="25" t="s">
        <v>33</v>
      </c>
      <c r="B920" s="26"/>
      <c r="C920" s="26"/>
      <c r="D920" s="26"/>
      <c r="E920" s="27"/>
      <c r="F920" s="28" t="s">
        <v>4</v>
      </c>
      <c r="G920" s="30" t="s">
        <v>5</v>
      </c>
      <c r="H920" s="41" t="s">
        <v>6</v>
      </c>
    </row>
    <row r="921" spans="1:8" ht="23.25" thickBot="1" x14ac:dyDescent="0.3">
      <c r="A921" s="2" t="s">
        <v>7</v>
      </c>
      <c r="B921" s="3" t="s">
        <v>206</v>
      </c>
      <c r="C921" s="3" t="s">
        <v>8</v>
      </c>
      <c r="D921" s="3" t="s">
        <v>9</v>
      </c>
      <c r="E921" s="4" t="s">
        <v>10</v>
      </c>
      <c r="F921" s="29"/>
      <c r="G921" s="29"/>
      <c r="H921" s="42"/>
    </row>
    <row r="922" spans="1:8" ht="21.75" thickBot="1" x14ac:dyDescent="0.3">
      <c r="A922" s="12">
        <v>712010</v>
      </c>
      <c r="B922" s="5" t="s">
        <v>34</v>
      </c>
      <c r="C922" s="5" t="s">
        <v>35</v>
      </c>
      <c r="D922" s="5"/>
      <c r="E922" s="6"/>
      <c r="F922" s="7">
        <v>1195801</v>
      </c>
      <c r="G922" s="8">
        <f>100*(F922/F923)</f>
        <v>100</v>
      </c>
      <c r="H922" s="14">
        <f>100*(F922/43978456279)</f>
        <v>2.7190608792946715E-3</v>
      </c>
    </row>
    <row r="923" spans="1:8" ht="23.25" thickBot="1" x14ac:dyDescent="0.3">
      <c r="A923" s="19" t="s">
        <v>14</v>
      </c>
      <c r="B923" s="20"/>
      <c r="C923" s="20"/>
      <c r="D923" s="20"/>
      <c r="E923" s="21"/>
      <c r="F923" s="11">
        <f>SUM(F921:F922)</f>
        <v>1195801</v>
      </c>
      <c r="G923" s="8">
        <v>100</v>
      </c>
      <c r="H923" s="14">
        <f t="shared" ref="H923" si="203">100*(F923/43978456279)</f>
        <v>2.7190608792946715E-3</v>
      </c>
    </row>
    <row r="924" spans="1:8" ht="26.25" thickBot="1" x14ac:dyDescent="0.75">
      <c r="A924" s="25" t="s">
        <v>45</v>
      </c>
      <c r="B924" s="26"/>
      <c r="C924" s="26"/>
      <c r="D924" s="26"/>
      <c r="E924" s="27"/>
      <c r="F924" s="28" t="s">
        <v>4</v>
      </c>
      <c r="G924" s="30" t="s">
        <v>5</v>
      </c>
      <c r="H924" s="41" t="s">
        <v>6</v>
      </c>
    </row>
    <row r="925" spans="1:8" ht="23.25" thickBot="1" x14ac:dyDescent="0.3">
      <c r="A925" s="2" t="s">
        <v>7</v>
      </c>
      <c r="B925" s="3" t="s">
        <v>206</v>
      </c>
      <c r="C925" s="3" t="s">
        <v>8</v>
      </c>
      <c r="D925" s="3" t="s">
        <v>9</v>
      </c>
      <c r="E925" s="4" t="s">
        <v>10</v>
      </c>
      <c r="F925" s="29"/>
      <c r="G925" s="29"/>
      <c r="H925" s="42"/>
    </row>
    <row r="926" spans="1:8" ht="21" x14ac:dyDescent="0.25">
      <c r="A926" s="12">
        <v>1111</v>
      </c>
      <c r="B926" s="5" t="s">
        <v>11</v>
      </c>
      <c r="C926" s="5" t="s">
        <v>12</v>
      </c>
      <c r="D926" s="5" t="s">
        <v>13</v>
      </c>
      <c r="E926" s="6"/>
      <c r="F926" s="7">
        <v>1536</v>
      </c>
      <c r="G926" s="8">
        <f>100*(F926/F928)</f>
        <v>0.1953149835584457</v>
      </c>
      <c r="H926" s="14">
        <f>100*(F926/43978456279)</f>
        <v>3.4926191821186098E-6</v>
      </c>
    </row>
    <row r="927" spans="1:8" ht="21.75" thickBot="1" x14ac:dyDescent="0.3">
      <c r="A927" s="13">
        <v>713101</v>
      </c>
      <c r="B927" s="5" t="s">
        <v>34</v>
      </c>
      <c r="C927" s="9" t="s">
        <v>16</v>
      </c>
      <c r="D927" s="9" t="s">
        <v>13</v>
      </c>
      <c r="E927" s="10" t="s">
        <v>17</v>
      </c>
      <c r="F927" s="11">
        <v>784886</v>
      </c>
      <c r="G927" s="8">
        <f>100*(F927/F928)</f>
        <v>99.804685016441553</v>
      </c>
      <c r="H927" s="14">
        <f t="shared" ref="H927:H928" si="204">100*(F927/43978456279)</f>
        <v>1.7847056636564758E-3</v>
      </c>
    </row>
    <row r="928" spans="1:8" ht="23.25" thickBot="1" x14ac:dyDescent="0.3">
      <c r="A928" s="19" t="s">
        <v>14</v>
      </c>
      <c r="B928" s="20"/>
      <c r="C928" s="20"/>
      <c r="D928" s="20"/>
      <c r="E928" s="21"/>
      <c r="F928" s="11">
        <f>SUM(F926:F927)</f>
        <v>786422</v>
      </c>
      <c r="G928" s="8">
        <v>100</v>
      </c>
      <c r="H928" s="14">
        <f t="shared" si="204"/>
        <v>1.7881982828385943E-3</v>
      </c>
    </row>
    <row r="929" spans="1:8" ht="26.25" thickBot="1" x14ac:dyDescent="0.75">
      <c r="A929" s="25" t="s">
        <v>44</v>
      </c>
      <c r="B929" s="26"/>
      <c r="C929" s="26"/>
      <c r="D929" s="26"/>
      <c r="E929" s="27"/>
      <c r="F929" s="28" t="s">
        <v>4</v>
      </c>
      <c r="G929" s="30" t="s">
        <v>5</v>
      </c>
      <c r="H929" s="41" t="s">
        <v>6</v>
      </c>
    </row>
    <row r="930" spans="1:8" ht="23.25" thickBot="1" x14ac:dyDescent="0.3">
      <c r="A930" s="2" t="s">
        <v>7</v>
      </c>
      <c r="B930" s="3" t="s">
        <v>206</v>
      </c>
      <c r="C930" s="3" t="s">
        <v>8</v>
      </c>
      <c r="D930" s="3" t="s">
        <v>9</v>
      </c>
      <c r="E930" s="4" t="s">
        <v>10</v>
      </c>
      <c r="F930" s="29"/>
      <c r="G930" s="29"/>
      <c r="H930" s="42"/>
    </row>
    <row r="931" spans="1:8" ht="21.75" thickBot="1" x14ac:dyDescent="0.3">
      <c r="A931" s="12">
        <v>1111</v>
      </c>
      <c r="B931" s="5" t="s">
        <v>11</v>
      </c>
      <c r="C931" s="5" t="s">
        <v>12</v>
      </c>
      <c r="D931" s="5" t="s">
        <v>13</v>
      </c>
      <c r="E931" s="6"/>
      <c r="F931" s="7">
        <v>256516</v>
      </c>
      <c r="G931" s="8">
        <f>100*(F931/F932)</f>
        <v>100</v>
      </c>
      <c r="H931" s="14">
        <f>100*(F931/43978456279)</f>
        <v>5.8327649877626126E-4</v>
      </c>
    </row>
    <row r="932" spans="1:8" ht="23.25" thickBot="1" x14ac:dyDescent="0.3">
      <c r="A932" s="19" t="s">
        <v>14</v>
      </c>
      <c r="B932" s="20"/>
      <c r="C932" s="20"/>
      <c r="D932" s="20"/>
      <c r="E932" s="21"/>
      <c r="F932" s="11">
        <f>SUM(F930:F931)</f>
        <v>256516</v>
      </c>
      <c r="G932" s="8">
        <v>100</v>
      </c>
      <c r="H932" s="14">
        <f t="shared" ref="H932" si="205">100*(F932/43978456279)</f>
        <v>5.8327649877626126E-4</v>
      </c>
    </row>
    <row r="933" spans="1:8" ht="26.25" thickBot="1" x14ac:dyDescent="0.75">
      <c r="A933" s="25" t="s">
        <v>23</v>
      </c>
      <c r="B933" s="26"/>
      <c r="C933" s="26"/>
      <c r="D933" s="26"/>
      <c r="E933" s="27"/>
      <c r="F933" s="28" t="s">
        <v>4</v>
      </c>
      <c r="G933" s="30" t="s">
        <v>5</v>
      </c>
      <c r="H933" s="41" t="s">
        <v>6</v>
      </c>
    </row>
    <row r="934" spans="1:8" ht="23.25" thickBot="1" x14ac:dyDescent="0.3">
      <c r="A934" s="2" t="s">
        <v>7</v>
      </c>
      <c r="B934" s="3" t="s">
        <v>206</v>
      </c>
      <c r="C934" s="3" t="s">
        <v>8</v>
      </c>
      <c r="D934" s="3" t="s">
        <v>9</v>
      </c>
      <c r="E934" s="4" t="s">
        <v>10</v>
      </c>
      <c r="F934" s="29"/>
      <c r="G934" s="29"/>
      <c r="H934" s="42"/>
    </row>
    <row r="935" spans="1:8" ht="21.75" thickBot="1" x14ac:dyDescent="0.3">
      <c r="A935" s="13">
        <v>113101</v>
      </c>
      <c r="B935" s="9" t="s">
        <v>11</v>
      </c>
      <c r="C935" s="9" t="s">
        <v>16</v>
      </c>
      <c r="D935" s="9" t="s">
        <v>13</v>
      </c>
      <c r="E935" s="10" t="s">
        <v>17</v>
      </c>
      <c r="F935" s="7">
        <v>138794</v>
      </c>
      <c r="G935" s="8">
        <f>100*(F935/F936)</f>
        <v>100</v>
      </c>
      <c r="H935" s="14">
        <f>100*(F935/43978456279)</f>
        <v>3.1559543409047543E-4</v>
      </c>
    </row>
    <row r="936" spans="1:8" ht="23.25" thickBot="1" x14ac:dyDescent="0.3">
      <c r="A936" s="19" t="s">
        <v>14</v>
      </c>
      <c r="B936" s="20"/>
      <c r="C936" s="20"/>
      <c r="D936" s="20"/>
      <c r="E936" s="21"/>
      <c r="F936" s="11">
        <f>SUM(F934:F935)</f>
        <v>138794</v>
      </c>
      <c r="G936" s="8">
        <v>100</v>
      </c>
      <c r="H936" s="14">
        <f t="shared" ref="H936" si="206">100*(F936/43978456279)</f>
        <v>3.1559543409047543E-4</v>
      </c>
    </row>
    <row r="937" spans="1:8" ht="29.25" thickBot="1" x14ac:dyDescent="0.8">
      <c r="A937" s="22" t="s">
        <v>177</v>
      </c>
      <c r="B937" s="22"/>
      <c r="C937" s="22"/>
      <c r="D937" s="22"/>
      <c r="E937" s="22"/>
      <c r="F937" s="16" t="s">
        <v>1</v>
      </c>
      <c r="G937" s="23" t="s">
        <v>2</v>
      </c>
      <c r="H937" s="24"/>
    </row>
    <row r="938" spans="1:8" ht="26.25" thickBot="1" x14ac:dyDescent="0.75">
      <c r="A938" s="25" t="s">
        <v>178</v>
      </c>
      <c r="B938" s="26"/>
      <c r="C938" s="26"/>
      <c r="D938" s="26"/>
      <c r="E938" s="27"/>
      <c r="F938" s="38" t="s">
        <v>4</v>
      </c>
      <c r="G938" s="30" t="s">
        <v>5</v>
      </c>
      <c r="H938" s="31" t="s">
        <v>6</v>
      </c>
    </row>
    <row r="939" spans="1:8" ht="23.25" thickBot="1" x14ac:dyDescent="0.3">
      <c r="A939" s="2" t="s">
        <v>7</v>
      </c>
      <c r="B939" s="3" t="s">
        <v>206</v>
      </c>
      <c r="C939" s="3" t="s">
        <v>8</v>
      </c>
      <c r="D939" s="3" t="s">
        <v>9</v>
      </c>
      <c r="E939" s="4" t="s">
        <v>10</v>
      </c>
      <c r="F939" s="39"/>
      <c r="G939" s="29"/>
      <c r="H939" s="32"/>
    </row>
    <row r="940" spans="1:8" ht="21" x14ac:dyDescent="0.25">
      <c r="A940" s="13">
        <v>2111</v>
      </c>
      <c r="B940" s="5" t="s">
        <v>48</v>
      </c>
      <c r="C940" s="5" t="s">
        <v>12</v>
      </c>
      <c r="D940" s="5" t="s">
        <v>13</v>
      </c>
      <c r="E940" s="6"/>
      <c r="F940" s="7">
        <v>70056119</v>
      </c>
      <c r="G940" s="8">
        <f>100*(F940/F943)</f>
        <v>49.901720361309039</v>
      </c>
      <c r="H940" s="14">
        <f>100*(F940/43978456279)</f>
        <v>0.15929644859647396</v>
      </c>
    </row>
    <row r="941" spans="1:8" ht="21" x14ac:dyDescent="0.25">
      <c r="A941" s="13">
        <v>2111</v>
      </c>
      <c r="B941" s="5" t="s">
        <v>48</v>
      </c>
      <c r="C941" s="5" t="s">
        <v>12</v>
      </c>
      <c r="D941" s="5" t="s">
        <v>13</v>
      </c>
      <c r="E941" s="6"/>
      <c r="F941" s="11">
        <v>254693</v>
      </c>
      <c r="G941" s="8">
        <f>100*(F941/F943)</f>
        <v>0.18142053892512777</v>
      </c>
      <c r="H941" s="14">
        <f>100*(F941/43978456279)</f>
        <v>5.7913128733810869E-4</v>
      </c>
    </row>
    <row r="942" spans="1:8" ht="21.75" thickBot="1" x14ac:dyDescent="0.3">
      <c r="A942" s="13">
        <v>213101</v>
      </c>
      <c r="B942" s="5" t="s">
        <v>48</v>
      </c>
      <c r="C942" s="9" t="s">
        <v>16</v>
      </c>
      <c r="D942" s="9" t="s">
        <v>13</v>
      </c>
      <c r="E942" s="10" t="s">
        <v>17</v>
      </c>
      <c r="F942" s="11">
        <v>70077372</v>
      </c>
      <c r="G942" s="8">
        <f>100*(F942/F943)</f>
        <v>49.91685909976583</v>
      </c>
      <c r="H942" s="14">
        <f>100*(F942/43978456279)</f>
        <v>0.15934477453102966</v>
      </c>
    </row>
    <row r="943" spans="1:8" ht="23.25" thickBot="1" x14ac:dyDescent="0.3">
      <c r="A943" s="19" t="s">
        <v>14</v>
      </c>
      <c r="B943" s="20"/>
      <c r="C943" s="20"/>
      <c r="D943" s="20"/>
      <c r="E943" s="21"/>
      <c r="F943" s="11">
        <f>SUM(F940:F942)</f>
        <v>140388184</v>
      </c>
      <c r="G943" s="8">
        <v>100</v>
      </c>
      <c r="H943" s="14">
        <f>100*(F943/43978456279)</f>
        <v>0.3192203544148417</v>
      </c>
    </row>
    <row r="944" spans="1:8" ht="26.25" thickBot="1" x14ac:dyDescent="0.75">
      <c r="A944" s="25" t="s">
        <v>179</v>
      </c>
      <c r="B944" s="26"/>
      <c r="C944" s="26"/>
      <c r="D944" s="26"/>
      <c r="E944" s="27"/>
      <c r="F944" s="28" t="s">
        <v>4</v>
      </c>
      <c r="G944" s="30" t="s">
        <v>5</v>
      </c>
      <c r="H944" s="41" t="s">
        <v>6</v>
      </c>
    </row>
    <row r="945" spans="1:8" ht="23.25" thickBot="1" x14ac:dyDescent="0.3">
      <c r="A945" s="2" t="s">
        <v>7</v>
      </c>
      <c r="B945" s="3" t="s">
        <v>206</v>
      </c>
      <c r="C945" s="3" t="s">
        <v>8</v>
      </c>
      <c r="D945" s="3" t="s">
        <v>9</v>
      </c>
      <c r="E945" s="4" t="s">
        <v>10</v>
      </c>
      <c r="F945" s="29"/>
      <c r="G945" s="29"/>
      <c r="H945" s="42"/>
    </row>
    <row r="946" spans="1:8" ht="21.75" thickBot="1" x14ac:dyDescent="0.3">
      <c r="A946" s="13">
        <v>2111</v>
      </c>
      <c r="B946" s="5" t="s">
        <v>48</v>
      </c>
      <c r="C946" s="5" t="s">
        <v>12</v>
      </c>
      <c r="D946" s="5" t="s">
        <v>13</v>
      </c>
      <c r="E946" s="6"/>
      <c r="F946" s="7">
        <v>102345381</v>
      </c>
      <c r="G946" s="8">
        <f>100*(F946/F947)</f>
        <v>100</v>
      </c>
      <c r="H946" s="14">
        <f>100*(F946/43978456279)</f>
        <v>0.23271708390744628</v>
      </c>
    </row>
    <row r="947" spans="1:8" ht="23.25" thickBot="1" x14ac:dyDescent="0.3">
      <c r="A947" s="19" t="s">
        <v>14</v>
      </c>
      <c r="B947" s="20"/>
      <c r="C947" s="20"/>
      <c r="D947" s="20"/>
      <c r="E947" s="21"/>
      <c r="F947" s="11">
        <f>SUM(F945:F946)</f>
        <v>102345381</v>
      </c>
      <c r="G947" s="8">
        <v>100</v>
      </c>
      <c r="H947" s="14">
        <f t="shared" ref="H947" si="207">100*(F947/43978456279)</f>
        <v>0.23271708390744628</v>
      </c>
    </row>
    <row r="948" spans="1:8" ht="26.25" thickBot="1" x14ac:dyDescent="0.75">
      <c r="A948" s="25" t="s">
        <v>180</v>
      </c>
      <c r="B948" s="26"/>
      <c r="C948" s="26"/>
      <c r="D948" s="26"/>
      <c r="E948" s="27"/>
      <c r="F948" s="28" t="s">
        <v>4</v>
      </c>
      <c r="G948" s="30" t="s">
        <v>5</v>
      </c>
      <c r="H948" s="41" t="s">
        <v>6</v>
      </c>
    </row>
    <row r="949" spans="1:8" ht="23.25" thickBot="1" x14ac:dyDescent="0.3">
      <c r="A949" s="2" t="s">
        <v>7</v>
      </c>
      <c r="B949" s="3" t="s">
        <v>206</v>
      </c>
      <c r="C949" s="3" t="s">
        <v>8</v>
      </c>
      <c r="D949" s="3" t="s">
        <v>9</v>
      </c>
      <c r="E949" s="4" t="s">
        <v>10</v>
      </c>
      <c r="F949" s="29"/>
      <c r="G949" s="29"/>
      <c r="H949" s="42"/>
    </row>
    <row r="950" spans="1:8" ht="21.75" thickBot="1" x14ac:dyDescent="0.3">
      <c r="A950" s="13">
        <v>3111</v>
      </c>
      <c r="B950" s="5" t="s">
        <v>49</v>
      </c>
      <c r="C950" s="5" t="s">
        <v>12</v>
      </c>
      <c r="D950" s="5" t="s">
        <v>13</v>
      </c>
      <c r="E950" s="6"/>
      <c r="F950" s="7">
        <v>72723191</v>
      </c>
      <c r="G950" s="8">
        <f>100*(F950/F951)</f>
        <v>100</v>
      </c>
      <c r="H950" s="14">
        <f>100*(F950/43978456279)</f>
        <v>0.16536094522882513</v>
      </c>
    </row>
    <row r="951" spans="1:8" ht="23.25" thickBot="1" x14ac:dyDescent="0.3">
      <c r="A951" s="19" t="s">
        <v>14</v>
      </c>
      <c r="B951" s="20"/>
      <c r="C951" s="20"/>
      <c r="D951" s="20"/>
      <c r="E951" s="21"/>
      <c r="F951" s="11">
        <f>SUM(F949:F950)</f>
        <v>72723191</v>
      </c>
      <c r="G951" s="8">
        <v>100</v>
      </c>
      <c r="H951" s="14">
        <f t="shared" ref="H951" si="208">100*(F951/43978456279)</f>
        <v>0.16536094522882513</v>
      </c>
    </row>
    <row r="952" spans="1:8" ht="26.25" thickBot="1" x14ac:dyDescent="0.75">
      <c r="A952" s="25" t="s">
        <v>181</v>
      </c>
      <c r="B952" s="26"/>
      <c r="C952" s="26"/>
      <c r="D952" s="26"/>
      <c r="E952" s="27"/>
      <c r="F952" s="28" t="s">
        <v>4</v>
      </c>
      <c r="G952" s="30" t="s">
        <v>5</v>
      </c>
      <c r="H952" s="41" t="s">
        <v>6</v>
      </c>
    </row>
    <row r="953" spans="1:8" ht="23.25" thickBot="1" x14ac:dyDescent="0.3">
      <c r="A953" s="2" t="s">
        <v>7</v>
      </c>
      <c r="B953" s="3" t="s">
        <v>206</v>
      </c>
      <c r="C953" s="3" t="s">
        <v>8</v>
      </c>
      <c r="D953" s="3" t="s">
        <v>9</v>
      </c>
      <c r="E953" s="4" t="s">
        <v>10</v>
      </c>
      <c r="F953" s="29"/>
      <c r="G953" s="29"/>
      <c r="H953" s="42"/>
    </row>
    <row r="954" spans="1:8" ht="21.75" thickBot="1" x14ac:dyDescent="0.3">
      <c r="A954" s="13">
        <v>3111</v>
      </c>
      <c r="B954" s="5" t="s">
        <v>49</v>
      </c>
      <c r="C954" s="5" t="s">
        <v>12</v>
      </c>
      <c r="D954" s="5" t="s">
        <v>13</v>
      </c>
      <c r="E954" s="6"/>
      <c r="F954" s="7">
        <v>24462906</v>
      </c>
      <c r="G954" s="8">
        <f>100*(F954/F955)</f>
        <v>100</v>
      </c>
      <c r="H954" s="14">
        <f>100*(F954/43978456279)</f>
        <v>5.562474918357059E-2</v>
      </c>
    </row>
    <row r="955" spans="1:8" ht="23.25" thickBot="1" x14ac:dyDescent="0.3">
      <c r="A955" s="19" t="s">
        <v>14</v>
      </c>
      <c r="B955" s="20"/>
      <c r="C955" s="20"/>
      <c r="D955" s="20"/>
      <c r="E955" s="21"/>
      <c r="F955" s="11">
        <f>SUM(F953:F954)</f>
        <v>24462906</v>
      </c>
      <c r="G955" s="8">
        <v>100</v>
      </c>
      <c r="H955" s="14">
        <f t="shared" ref="H955" si="209">100*(F955/43978456279)</f>
        <v>5.562474918357059E-2</v>
      </c>
    </row>
    <row r="956" spans="1:8" ht="26.25" thickBot="1" x14ac:dyDescent="0.75">
      <c r="A956" s="25" t="s">
        <v>182</v>
      </c>
      <c r="B956" s="26"/>
      <c r="C956" s="26"/>
      <c r="D956" s="26"/>
      <c r="E956" s="27"/>
      <c r="F956" s="28" t="s">
        <v>4</v>
      </c>
      <c r="G956" s="30" t="s">
        <v>5</v>
      </c>
      <c r="H956" s="41" t="s">
        <v>6</v>
      </c>
    </row>
    <row r="957" spans="1:8" ht="23.25" thickBot="1" x14ac:dyDescent="0.3">
      <c r="A957" s="2" t="s">
        <v>7</v>
      </c>
      <c r="B957" s="3" t="s">
        <v>206</v>
      </c>
      <c r="C957" s="3" t="s">
        <v>8</v>
      </c>
      <c r="D957" s="3" t="s">
        <v>9</v>
      </c>
      <c r="E957" s="4" t="s">
        <v>10</v>
      </c>
      <c r="F957" s="29"/>
      <c r="G957" s="29"/>
      <c r="H957" s="42"/>
    </row>
    <row r="958" spans="1:8" ht="21.75" thickBot="1" x14ac:dyDescent="0.3">
      <c r="A958" s="13">
        <v>3111</v>
      </c>
      <c r="B958" s="5" t="s">
        <v>49</v>
      </c>
      <c r="C958" s="5" t="s">
        <v>12</v>
      </c>
      <c r="D958" s="5" t="s">
        <v>13</v>
      </c>
      <c r="E958" s="6"/>
      <c r="F958" s="7">
        <v>19391552</v>
      </c>
      <c r="G958" s="8">
        <f>100*(F958/F959)</f>
        <v>100</v>
      </c>
      <c r="H958" s="14">
        <f>100*(F958/43978456279)</f>
        <v>4.4093298493652656E-2</v>
      </c>
    </row>
    <row r="959" spans="1:8" ht="23.25" thickBot="1" x14ac:dyDescent="0.3">
      <c r="A959" s="19" t="s">
        <v>14</v>
      </c>
      <c r="B959" s="20"/>
      <c r="C959" s="20"/>
      <c r="D959" s="20"/>
      <c r="E959" s="21"/>
      <c r="F959" s="11">
        <f>SUM(F957:F958)</f>
        <v>19391552</v>
      </c>
      <c r="G959" s="8">
        <v>100</v>
      </c>
      <c r="H959" s="14">
        <f t="shared" ref="H959" si="210">100*(F959/43978456279)</f>
        <v>4.4093298493652656E-2</v>
      </c>
    </row>
    <row r="960" spans="1:8" ht="26.25" thickBot="1" x14ac:dyDescent="0.75">
      <c r="A960" s="25" t="s">
        <v>183</v>
      </c>
      <c r="B960" s="26"/>
      <c r="C960" s="26"/>
      <c r="D960" s="26"/>
      <c r="E960" s="27"/>
      <c r="F960" s="28" t="s">
        <v>4</v>
      </c>
      <c r="G960" s="30" t="s">
        <v>5</v>
      </c>
      <c r="H960" s="41" t="s">
        <v>6</v>
      </c>
    </row>
    <row r="961" spans="1:8" ht="23.25" thickBot="1" x14ac:dyDescent="0.3">
      <c r="A961" s="2" t="s">
        <v>7</v>
      </c>
      <c r="B961" s="3" t="s">
        <v>206</v>
      </c>
      <c r="C961" s="3" t="s">
        <v>8</v>
      </c>
      <c r="D961" s="3" t="s">
        <v>9</v>
      </c>
      <c r="E961" s="4" t="s">
        <v>10</v>
      </c>
      <c r="F961" s="29"/>
      <c r="G961" s="29"/>
      <c r="H961" s="42"/>
    </row>
    <row r="962" spans="1:8" ht="21" x14ac:dyDescent="0.25">
      <c r="A962" s="13">
        <v>2111</v>
      </c>
      <c r="B962" s="5" t="s">
        <v>48</v>
      </c>
      <c r="C962" s="5" t="s">
        <v>12</v>
      </c>
      <c r="D962" s="5" t="s">
        <v>13</v>
      </c>
      <c r="E962" s="6"/>
      <c r="F962" s="7">
        <v>1102432</v>
      </c>
      <c r="G962" s="8">
        <f>100*(F962/F964)</f>
        <v>50</v>
      </c>
      <c r="H962" s="14">
        <f>100*(F962/43978456279)</f>
        <v>2.5067546550660044E-3</v>
      </c>
    </row>
    <row r="963" spans="1:8" ht="21.75" thickBot="1" x14ac:dyDescent="0.3">
      <c r="A963" s="13">
        <v>213101</v>
      </c>
      <c r="B963" s="5" t="s">
        <v>48</v>
      </c>
      <c r="C963" s="9" t="s">
        <v>16</v>
      </c>
      <c r="D963" s="9" t="s">
        <v>13</v>
      </c>
      <c r="E963" s="10" t="s">
        <v>17</v>
      </c>
      <c r="F963" s="11">
        <v>1102432</v>
      </c>
      <c r="G963" s="8">
        <f>100*(F963/F964)</f>
        <v>50</v>
      </c>
      <c r="H963" s="14">
        <f t="shared" ref="H963:H964" si="211">100*(F963/43978456279)</f>
        <v>2.5067546550660044E-3</v>
      </c>
    </row>
    <row r="964" spans="1:8" ht="23.25" thickBot="1" x14ac:dyDescent="0.3">
      <c r="A964" s="19" t="s">
        <v>14</v>
      </c>
      <c r="B964" s="20"/>
      <c r="C964" s="20"/>
      <c r="D964" s="20"/>
      <c r="E964" s="21"/>
      <c r="F964" s="11">
        <f>SUM(F962:F963)</f>
        <v>2204864</v>
      </c>
      <c r="G964" s="8">
        <v>100</v>
      </c>
      <c r="H964" s="14">
        <f t="shared" si="211"/>
        <v>5.0135093101320088E-3</v>
      </c>
    </row>
    <row r="965" spans="1:8" ht="26.25" thickBot="1" x14ac:dyDescent="0.75">
      <c r="A965" s="25" t="s">
        <v>184</v>
      </c>
      <c r="B965" s="26"/>
      <c r="C965" s="26"/>
      <c r="D965" s="26"/>
      <c r="E965" s="27"/>
      <c r="F965" s="28" t="s">
        <v>4</v>
      </c>
      <c r="G965" s="30" t="s">
        <v>5</v>
      </c>
      <c r="H965" s="41" t="s">
        <v>6</v>
      </c>
    </row>
    <row r="966" spans="1:8" ht="23.25" thickBot="1" x14ac:dyDescent="0.3">
      <c r="A966" s="2" t="s">
        <v>7</v>
      </c>
      <c r="B966" s="3" t="s">
        <v>206</v>
      </c>
      <c r="C966" s="3" t="s">
        <v>8</v>
      </c>
      <c r="D966" s="3" t="s">
        <v>9</v>
      </c>
      <c r="E966" s="4" t="s">
        <v>10</v>
      </c>
      <c r="F966" s="29"/>
      <c r="G966" s="29"/>
      <c r="H966" s="42"/>
    </row>
    <row r="967" spans="1:8" ht="21.75" thickBot="1" x14ac:dyDescent="0.3">
      <c r="A967" s="13">
        <v>3111</v>
      </c>
      <c r="B967" s="5" t="s">
        <v>49</v>
      </c>
      <c r="C967" s="5" t="s">
        <v>12</v>
      </c>
      <c r="D967" s="5" t="s">
        <v>13</v>
      </c>
      <c r="E967" s="6"/>
      <c r="F967" s="7">
        <v>283216</v>
      </c>
      <c r="G967" s="8">
        <f>100*(F967/F968)</f>
        <v>100</v>
      </c>
      <c r="H967" s="14">
        <f>100*(F967/43978456279)</f>
        <v>6.4398804315293236E-4</v>
      </c>
    </row>
    <row r="968" spans="1:8" ht="23.25" thickBot="1" x14ac:dyDescent="0.3">
      <c r="A968" s="19" t="s">
        <v>14</v>
      </c>
      <c r="B968" s="20"/>
      <c r="C968" s="20"/>
      <c r="D968" s="20"/>
      <c r="E968" s="21"/>
      <c r="F968" s="11">
        <f>SUM(F966:F967)</f>
        <v>283216</v>
      </c>
      <c r="G968" s="8">
        <v>100</v>
      </c>
      <c r="H968" s="14">
        <f t="shared" ref="H968" si="212">100*(F968/43978456279)</f>
        <v>6.4398804315293236E-4</v>
      </c>
    </row>
    <row r="969" spans="1:8" ht="26.25" thickBot="1" x14ac:dyDescent="0.75">
      <c r="A969" s="25" t="s">
        <v>185</v>
      </c>
      <c r="B969" s="26"/>
      <c r="C969" s="26"/>
      <c r="D969" s="26"/>
      <c r="E969" s="27"/>
      <c r="F969" s="28" t="s">
        <v>4</v>
      </c>
      <c r="G969" s="30" t="s">
        <v>5</v>
      </c>
      <c r="H969" s="41" t="s">
        <v>6</v>
      </c>
    </row>
    <row r="970" spans="1:8" ht="23.25" thickBot="1" x14ac:dyDescent="0.3">
      <c r="A970" s="2" t="s">
        <v>7</v>
      </c>
      <c r="B970" s="3" t="s">
        <v>206</v>
      </c>
      <c r="C970" s="3" t="s">
        <v>8</v>
      </c>
      <c r="D970" s="3" t="s">
        <v>9</v>
      </c>
      <c r="E970" s="4" t="s">
        <v>10</v>
      </c>
      <c r="F970" s="29"/>
      <c r="G970" s="29"/>
      <c r="H970" s="42"/>
    </row>
    <row r="971" spans="1:8" ht="21" x14ac:dyDescent="0.25">
      <c r="A971" s="13">
        <v>2111</v>
      </c>
      <c r="B971" s="5" t="s">
        <v>48</v>
      </c>
      <c r="C971" s="5" t="s">
        <v>12</v>
      </c>
      <c r="D971" s="5" t="s">
        <v>13</v>
      </c>
      <c r="E971" s="6"/>
      <c r="F971" s="7">
        <v>12315.5</v>
      </c>
      <c r="G971" s="8">
        <f>100*(F971/F973)</f>
        <v>50</v>
      </c>
      <c r="H971" s="14">
        <f>100*(F971/43978456279)</f>
        <v>2.8003484073816231E-5</v>
      </c>
    </row>
    <row r="972" spans="1:8" ht="21.75" thickBot="1" x14ac:dyDescent="0.3">
      <c r="A972" s="13">
        <v>213101</v>
      </c>
      <c r="B972" s="5" t="s">
        <v>48</v>
      </c>
      <c r="C972" s="9" t="s">
        <v>16</v>
      </c>
      <c r="D972" s="9" t="s">
        <v>13</v>
      </c>
      <c r="E972" s="10" t="s">
        <v>17</v>
      </c>
      <c r="F972" s="11">
        <v>12315.5</v>
      </c>
      <c r="G972" s="8">
        <f>100*(F972/F973)</f>
        <v>50</v>
      </c>
      <c r="H972" s="14">
        <f t="shared" ref="H972:H973" si="213">100*(F972/43978456279)</f>
        <v>2.8003484073816231E-5</v>
      </c>
    </row>
    <row r="973" spans="1:8" ht="23.25" thickBot="1" x14ac:dyDescent="0.3">
      <c r="A973" s="19" t="s">
        <v>14</v>
      </c>
      <c r="B973" s="20"/>
      <c r="C973" s="20"/>
      <c r="D973" s="20"/>
      <c r="E973" s="21"/>
      <c r="F973" s="11">
        <f>SUM(F971:F972)</f>
        <v>24631</v>
      </c>
      <c r="G973" s="8">
        <v>100</v>
      </c>
      <c r="H973" s="14">
        <f t="shared" si="213"/>
        <v>5.6006968147632462E-5</v>
      </c>
    </row>
    <row r="974" spans="1:8" ht="26.25" thickBot="1" x14ac:dyDescent="0.75">
      <c r="A974" s="25" t="s">
        <v>186</v>
      </c>
      <c r="B974" s="26"/>
      <c r="C974" s="26"/>
      <c r="D974" s="26"/>
      <c r="E974" s="27"/>
      <c r="F974" s="28" t="s">
        <v>4</v>
      </c>
      <c r="G974" s="30" t="s">
        <v>5</v>
      </c>
      <c r="H974" s="41" t="s">
        <v>6</v>
      </c>
    </row>
    <row r="975" spans="1:8" ht="23.25" thickBot="1" x14ac:dyDescent="0.3">
      <c r="A975" s="2" t="s">
        <v>7</v>
      </c>
      <c r="B975" s="3" t="s">
        <v>206</v>
      </c>
      <c r="C975" s="3" t="s">
        <v>8</v>
      </c>
      <c r="D975" s="3" t="s">
        <v>9</v>
      </c>
      <c r="E975" s="4" t="s">
        <v>10</v>
      </c>
      <c r="F975" s="29"/>
      <c r="G975" s="29"/>
      <c r="H975" s="42"/>
    </row>
    <row r="976" spans="1:8" ht="21.75" thickBot="1" x14ac:dyDescent="0.3">
      <c r="A976" s="13">
        <v>2111</v>
      </c>
      <c r="B976" s="5" t="s">
        <v>48</v>
      </c>
      <c r="C976" s="5" t="s">
        <v>12</v>
      </c>
      <c r="D976" s="5" t="s">
        <v>13</v>
      </c>
      <c r="E976" s="6"/>
      <c r="F976" s="7">
        <v>2185</v>
      </c>
      <c r="G976" s="8">
        <f>100*(F976/F977)</f>
        <v>100</v>
      </c>
      <c r="H976" s="14">
        <f>100*(F976/43978456279)</f>
        <v>4.9683417401882562E-6</v>
      </c>
    </row>
    <row r="977" spans="1:8" ht="23.25" thickBot="1" x14ac:dyDescent="0.3">
      <c r="A977" s="19" t="s">
        <v>14</v>
      </c>
      <c r="B977" s="20"/>
      <c r="C977" s="20"/>
      <c r="D977" s="20"/>
      <c r="E977" s="21"/>
      <c r="F977" s="11">
        <f>SUM(F975:F976)</f>
        <v>2185</v>
      </c>
      <c r="G977" s="8">
        <v>100</v>
      </c>
      <c r="H977" s="14">
        <f t="shared" ref="H977" si="214">100*(F977/43978456279)</f>
        <v>4.9683417401882562E-6</v>
      </c>
    </row>
    <row r="978" spans="1:8" ht="29.25" thickBot="1" x14ac:dyDescent="0.8">
      <c r="A978" s="22" t="s">
        <v>187</v>
      </c>
      <c r="B978" s="22"/>
      <c r="C978" s="22"/>
      <c r="D978" s="22"/>
      <c r="E978" s="22"/>
      <c r="F978" s="16" t="s">
        <v>1</v>
      </c>
      <c r="G978" s="23" t="s">
        <v>2</v>
      </c>
      <c r="H978" s="24"/>
    </row>
    <row r="979" spans="1:8" ht="26.25" thickBot="1" x14ac:dyDescent="0.3">
      <c r="A979" s="35" t="s">
        <v>188</v>
      </c>
      <c r="B979" s="36"/>
      <c r="C979" s="36"/>
      <c r="D979" s="36"/>
      <c r="E979" s="37"/>
      <c r="F979" s="38" t="s">
        <v>4</v>
      </c>
      <c r="G979" s="30" t="s">
        <v>5</v>
      </c>
      <c r="H979" s="31" t="s">
        <v>6</v>
      </c>
    </row>
    <row r="980" spans="1:8" ht="23.25" thickBot="1" x14ac:dyDescent="0.3">
      <c r="A980" s="2" t="s">
        <v>7</v>
      </c>
      <c r="B980" s="3" t="s">
        <v>206</v>
      </c>
      <c r="C980" s="3" t="s">
        <v>8</v>
      </c>
      <c r="D980" s="3" t="s">
        <v>9</v>
      </c>
      <c r="E980" s="4" t="s">
        <v>10</v>
      </c>
      <c r="F980" s="39"/>
      <c r="G980" s="29"/>
      <c r="H980" s="32"/>
    </row>
    <row r="981" spans="1:8" ht="21" x14ac:dyDescent="0.25">
      <c r="A981" s="13">
        <v>211220</v>
      </c>
      <c r="B981" s="5" t="s">
        <v>48</v>
      </c>
      <c r="C981" s="5" t="s">
        <v>12</v>
      </c>
      <c r="D981" s="9" t="s">
        <v>39</v>
      </c>
      <c r="E981" s="6"/>
      <c r="F981" s="7">
        <v>3804277</v>
      </c>
      <c r="G981" s="8">
        <f>100*(F981/F985)</f>
        <v>0.48500369466480026</v>
      </c>
      <c r="H981" s="14">
        <f>100*(F981/43978456279)</f>
        <v>8.6503195470655179E-3</v>
      </c>
    </row>
    <row r="982" spans="1:8" ht="21" x14ac:dyDescent="0.25">
      <c r="A982" s="13">
        <v>311220</v>
      </c>
      <c r="B982" s="5" t="s">
        <v>49</v>
      </c>
      <c r="C982" s="5" t="s">
        <v>12</v>
      </c>
      <c r="D982" s="9" t="s">
        <v>39</v>
      </c>
      <c r="E982" s="6"/>
      <c r="F982" s="11">
        <v>15647</v>
      </c>
      <c r="G982" s="8">
        <f>100*(F982/F985)</f>
        <v>1.9948213051836469E-3</v>
      </c>
      <c r="H982" s="14">
        <f t="shared" ref="H982" si="215">100*(F982/43978456279)</f>
        <v>3.5578784077219977E-5</v>
      </c>
    </row>
    <row r="983" spans="1:8" ht="21" x14ac:dyDescent="0.25">
      <c r="A983" s="13">
        <v>711220</v>
      </c>
      <c r="B983" s="5" t="s">
        <v>34</v>
      </c>
      <c r="C983" s="5" t="s">
        <v>12</v>
      </c>
      <c r="D983" s="9" t="s">
        <v>39</v>
      </c>
      <c r="E983" s="6"/>
      <c r="F983" s="7">
        <v>362597</v>
      </c>
      <c r="G983" s="8">
        <f>100*(F983/F985)</f>
        <v>4.6227150303296154E-2</v>
      </c>
      <c r="H983" s="14">
        <f>100*(F983/43978456279)</f>
        <v>8.2448778488194107E-4</v>
      </c>
    </row>
    <row r="984" spans="1:8" ht="21.75" thickBot="1" x14ac:dyDescent="0.3">
      <c r="A984" s="13" t="s">
        <v>189</v>
      </c>
      <c r="B984" s="17"/>
      <c r="C984" s="5"/>
      <c r="D984" s="9"/>
      <c r="E984" s="6"/>
      <c r="F984" s="11">
        <v>780198514</v>
      </c>
      <c r="G984" s="8">
        <f>100*(F984/F985)</f>
        <v>99.466774333726718</v>
      </c>
      <c r="H984" s="14">
        <f t="shared" ref="H984:H985" si="216">100*(F984/43978456279)</f>
        <v>1.7740470676151265</v>
      </c>
    </row>
    <row r="985" spans="1:8" ht="23.25" thickBot="1" x14ac:dyDescent="0.3">
      <c r="A985" s="19" t="s">
        <v>14</v>
      </c>
      <c r="B985" s="20"/>
      <c r="C985" s="20"/>
      <c r="D985" s="20"/>
      <c r="E985" s="21"/>
      <c r="F985" s="11">
        <f>SUM(F981:F984)</f>
        <v>784381035</v>
      </c>
      <c r="G985" s="8">
        <f>SUM(G981:G984)</f>
        <v>100</v>
      </c>
      <c r="H985" s="14">
        <f t="shared" si="216"/>
        <v>1.7835574537311512</v>
      </c>
    </row>
    <row r="986" spans="1:8" ht="29.25" thickBot="1" x14ac:dyDescent="0.8">
      <c r="A986" s="40" t="s">
        <v>205</v>
      </c>
      <c r="B986" s="22"/>
      <c r="C986" s="22"/>
      <c r="D986" s="22"/>
      <c r="E986" s="22"/>
      <c r="F986" s="16" t="s">
        <v>1</v>
      </c>
      <c r="G986" s="23" t="s">
        <v>2</v>
      </c>
      <c r="H986" s="24"/>
    </row>
    <row r="987" spans="1:8" ht="26.25" thickBot="1" x14ac:dyDescent="0.75">
      <c r="A987" s="25" t="s">
        <v>190</v>
      </c>
      <c r="B987" s="26"/>
      <c r="C987" s="26"/>
      <c r="D987" s="26"/>
      <c r="E987" s="27"/>
      <c r="F987" s="28" t="s">
        <v>4</v>
      </c>
      <c r="G987" s="30" t="s">
        <v>5</v>
      </c>
      <c r="H987" s="31" t="s">
        <v>6</v>
      </c>
    </row>
    <row r="988" spans="1:8" ht="23.25" thickBot="1" x14ac:dyDescent="0.3">
      <c r="A988" s="2" t="s">
        <v>7</v>
      </c>
      <c r="B988" s="3" t="s">
        <v>206</v>
      </c>
      <c r="C988" s="3" t="s">
        <v>8</v>
      </c>
      <c r="D988" s="3" t="s">
        <v>9</v>
      </c>
      <c r="E988" s="4" t="s">
        <v>10</v>
      </c>
      <c r="F988" s="29"/>
      <c r="G988" s="29"/>
      <c r="H988" s="32"/>
    </row>
    <row r="989" spans="1:8" ht="21.75" thickBot="1" x14ac:dyDescent="0.3">
      <c r="A989" s="13">
        <v>211210</v>
      </c>
      <c r="B989" s="5" t="s">
        <v>48</v>
      </c>
      <c r="C989" s="5" t="s">
        <v>12</v>
      </c>
      <c r="D989" s="9" t="s">
        <v>39</v>
      </c>
      <c r="E989" s="6"/>
      <c r="F989" s="7">
        <v>2176234</v>
      </c>
      <c r="G989" s="8">
        <f>100*(F989/F990)</f>
        <v>100</v>
      </c>
      <c r="H989" s="14">
        <f>100*(F989/43978456279)</f>
        <v>4.9484092533715555E-3</v>
      </c>
    </row>
    <row r="990" spans="1:8" ht="23.25" thickBot="1" x14ac:dyDescent="0.3">
      <c r="A990" s="19" t="s">
        <v>14</v>
      </c>
      <c r="B990" s="20"/>
      <c r="C990" s="20"/>
      <c r="D990" s="20"/>
      <c r="E990" s="21"/>
      <c r="F990" s="11">
        <f>SUM(F988:F989)</f>
        <v>2176234</v>
      </c>
      <c r="G990" s="8">
        <v>100</v>
      </c>
      <c r="H990" s="14">
        <f t="shared" ref="H990" si="217">100*(F990/43978456279)</f>
        <v>4.9484092533715555E-3</v>
      </c>
    </row>
    <row r="991" spans="1:8" ht="26.25" thickBot="1" x14ac:dyDescent="0.3">
      <c r="A991" s="35" t="s">
        <v>191</v>
      </c>
      <c r="B991" s="36"/>
      <c r="C991" s="36"/>
      <c r="D991" s="36"/>
      <c r="E991" s="37"/>
      <c r="F991" s="38" t="s">
        <v>4</v>
      </c>
      <c r="G991" s="30" t="s">
        <v>5</v>
      </c>
      <c r="H991" s="31" t="s">
        <v>6</v>
      </c>
    </row>
    <row r="992" spans="1:8" ht="23.25" thickBot="1" x14ac:dyDescent="0.3">
      <c r="A992" s="2" t="s">
        <v>7</v>
      </c>
      <c r="B992" s="3" t="s">
        <v>206</v>
      </c>
      <c r="C992" s="3" t="s">
        <v>8</v>
      </c>
      <c r="D992" s="3" t="s">
        <v>9</v>
      </c>
      <c r="E992" s="4" t="s">
        <v>10</v>
      </c>
      <c r="F992" s="39"/>
      <c r="G992" s="29"/>
      <c r="H992" s="32"/>
    </row>
    <row r="993" spans="1:8" ht="21" x14ac:dyDescent="0.25">
      <c r="A993" s="13">
        <v>2111</v>
      </c>
      <c r="B993" s="5" t="s">
        <v>48</v>
      </c>
      <c r="C993" s="5" t="s">
        <v>12</v>
      </c>
      <c r="D993" s="9" t="s">
        <v>13</v>
      </c>
      <c r="E993" s="10"/>
      <c r="F993" s="7">
        <v>1379623</v>
      </c>
      <c r="G993" s="8">
        <f>100*(F993/F997)</f>
        <v>64.715523351566517</v>
      </c>
      <c r="H993" s="14">
        <f>100*(F993/43978456279)</f>
        <v>3.1370428085234518E-3</v>
      </c>
    </row>
    <row r="994" spans="1:8" ht="21" x14ac:dyDescent="0.25">
      <c r="A994" s="13">
        <v>211210</v>
      </c>
      <c r="B994" s="5" t="s">
        <v>48</v>
      </c>
      <c r="C994" s="5" t="s">
        <v>12</v>
      </c>
      <c r="D994" s="9" t="s">
        <v>39</v>
      </c>
      <c r="E994" s="10"/>
      <c r="F994" s="11">
        <v>751854</v>
      </c>
      <c r="G994" s="8">
        <f>100*(F994/F997)</f>
        <v>35.268058805897482</v>
      </c>
      <c r="H994" s="14">
        <f t="shared" ref="H994" si="218">100*(F994/43978456279)</f>
        <v>1.709596160516019E-3</v>
      </c>
    </row>
    <row r="995" spans="1:8" ht="21" x14ac:dyDescent="0.25">
      <c r="A995" s="13">
        <v>411220</v>
      </c>
      <c r="B995" s="5" t="s">
        <v>21</v>
      </c>
      <c r="C995" s="5" t="s">
        <v>12</v>
      </c>
      <c r="D995" s="9" t="s">
        <v>39</v>
      </c>
      <c r="E995" s="10"/>
      <c r="F995" s="7">
        <v>175</v>
      </c>
      <c r="G995" s="8">
        <f>100*(F995/F997)</f>
        <v>8.2089212680015768E-3</v>
      </c>
      <c r="H995" s="14">
        <f>100*(F995/43978456279)</f>
        <v>3.9792210733773218E-7</v>
      </c>
    </row>
    <row r="996" spans="1:8" ht="21.75" thickBot="1" x14ac:dyDescent="0.3">
      <c r="A996" s="13">
        <v>413202</v>
      </c>
      <c r="B996" s="5" t="s">
        <v>21</v>
      </c>
      <c r="C996" s="5" t="s">
        <v>16</v>
      </c>
      <c r="D996" s="9" t="s">
        <v>39</v>
      </c>
      <c r="E996" s="6" t="s">
        <v>53</v>
      </c>
      <c r="F996" s="11">
        <v>175</v>
      </c>
      <c r="G996" s="8">
        <f>100*(F996/F997)</f>
        <v>8.2089212680015768E-3</v>
      </c>
      <c r="H996" s="14">
        <f t="shared" ref="H996:H997" si="219">100*(F996/43978456279)</f>
        <v>3.9792210733773218E-7</v>
      </c>
    </row>
    <row r="997" spans="1:8" ht="23.25" thickBot="1" x14ac:dyDescent="0.3">
      <c r="A997" s="19" t="s">
        <v>14</v>
      </c>
      <c r="B997" s="20"/>
      <c r="C997" s="20"/>
      <c r="D997" s="20"/>
      <c r="E997" s="21"/>
      <c r="F997" s="11">
        <f>SUM(F993:F996)</f>
        <v>2131827</v>
      </c>
      <c r="G997" s="8">
        <f>SUM(G993:G996)</f>
        <v>100.00000000000001</v>
      </c>
      <c r="H997" s="14">
        <f t="shared" si="219"/>
        <v>4.8474348132541457E-3</v>
      </c>
    </row>
    <row r="998" spans="1:8" ht="29.25" thickBot="1" x14ac:dyDescent="0.8">
      <c r="A998" s="22" t="s">
        <v>192</v>
      </c>
      <c r="B998" s="22"/>
      <c r="C998" s="22"/>
      <c r="D998" s="22"/>
      <c r="E998" s="22"/>
      <c r="F998" s="16" t="s">
        <v>1</v>
      </c>
      <c r="G998" s="23" t="s">
        <v>2</v>
      </c>
      <c r="H998" s="24"/>
    </row>
    <row r="999" spans="1:8" ht="26.25" thickBot="1" x14ac:dyDescent="0.3">
      <c r="A999" s="35" t="s">
        <v>193</v>
      </c>
      <c r="B999" s="36"/>
      <c r="C999" s="36"/>
      <c r="D999" s="36"/>
      <c r="E999" s="37"/>
      <c r="F999" s="38" t="s">
        <v>4</v>
      </c>
      <c r="G999" s="30" t="s">
        <v>5</v>
      </c>
      <c r="H999" s="31" t="s">
        <v>6</v>
      </c>
    </row>
    <row r="1000" spans="1:8" ht="23.25" thickBot="1" x14ac:dyDescent="0.3">
      <c r="A1000" s="2" t="s">
        <v>7</v>
      </c>
      <c r="B1000" s="3" t="s">
        <v>206</v>
      </c>
      <c r="C1000" s="3" t="s">
        <v>8</v>
      </c>
      <c r="D1000" s="3" t="s">
        <v>9</v>
      </c>
      <c r="E1000" s="4" t="s">
        <v>10</v>
      </c>
      <c r="F1000" s="39"/>
      <c r="G1000" s="29"/>
      <c r="H1000" s="32"/>
    </row>
    <row r="1001" spans="1:8" ht="21" x14ac:dyDescent="0.25">
      <c r="A1001" s="13">
        <v>611210</v>
      </c>
      <c r="B1001" s="17" t="s">
        <v>52</v>
      </c>
      <c r="C1001" s="5" t="s">
        <v>12</v>
      </c>
      <c r="D1001" s="9" t="s">
        <v>39</v>
      </c>
      <c r="E1001" s="6"/>
      <c r="F1001" s="7">
        <v>11187.5</v>
      </c>
      <c r="G1001" s="8">
        <f>100*(F1001/F1007)</f>
        <v>0.49001336340354629</v>
      </c>
      <c r="H1001" s="18">
        <f t="shared" ref="H1001:H1007" si="220">100*(F1001/43978456279)</f>
        <v>2.5438591861947875E-5</v>
      </c>
    </row>
    <row r="1002" spans="1:8" ht="21" x14ac:dyDescent="0.25">
      <c r="A1002" s="13">
        <v>613202</v>
      </c>
      <c r="B1002" s="17" t="s">
        <v>52</v>
      </c>
      <c r="C1002" s="5" t="s">
        <v>16</v>
      </c>
      <c r="D1002" s="9" t="s">
        <v>39</v>
      </c>
      <c r="E1002" s="6" t="s">
        <v>194</v>
      </c>
      <c r="F1002" s="11">
        <v>259514.5</v>
      </c>
      <c r="G1002" s="8">
        <f>100*(F1002/F1007)</f>
        <v>11.366755128222536</v>
      </c>
      <c r="H1002" s="18">
        <f t="shared" si="220"/>
        <v>5.9009460985541659E-4</v>
      </c>
    </row>
    <row r="1003" spans="1:8" ht="21" x14ac:dyDescent="0.25">
      <c r="A1003" s="13">
        <v>8111</v>
      </c>
      <c r="B1003" s="17" t="s">
        <v>76</v>
      </c>
      <c r="C1003" s="5" t="s">
        <v>12</v>
      </c>
      <c r="D1003" s="9" t="s">
        <v>13</v>
      </c>
      <c r="E1003" s="6"/>
      <c r="F1003" s="11">
        <v>316467.5</v>
      </c>
      <c r="G1003" s="8">
        <f>100*(F1003/F1007)</f>
        <v>13.861300923612227</v>
      </c>
      <c r="H1003" s="18">
        <f t="shared" si="220"/>
        <v>7.1959665430802147E-4</v>
      </c>
    </row>
    <row r="1004" spans="1:8" ht="21" x14ac:dyDescent="0.25">
      <c r="A1004" s="13">
        <v>811210</v>
      </c>
      <c r="B1004" s="17" t="s">
        <v>76</v>
      </c>
      <c r="C1004" s="5" t="s">
        <v>35</v>
      </c>
      <c r="D1004" s="9" t="s">
        <v>39</v>
      </c>
      <c r="E1004" s="6"/>
      <c r="F1004" s="11">
        <v>689732</v>
      </c>
      <c r="G1004" s="8">
        <f>100*(F1004/F1007)</f>
        <v>30.210314830574731</v>
      </c>
      <c r="H1004" s="18">
        <f t="shared" si="220"/>
        <v>1.5683406339329642E-3</v>
      </c>
    </row>
    <row r="1005" spans="1:8" ht="21" x14ac:dyDescent="0.25">
      <c r="A1005" s="13">
        <v>813201</v>
      </c>
      <c r="B1005" s="17" t="s">
        <v>76</v>
      </c>
      <c r="C1005" s="5" t="s">
        <v>16</v>
      </c>
      <c r="D1005" s="9" t="s">
        <v>39</v>
      </c>
      <c r="E1005" s="6" t="s">
        <v>17</v>
      </c>
      <c r="F1005" s="11">
        <v>689732</v>
      </c>
      <c r="G1005" s="8">
        <f>100*(F1005/F1007)</f>
        <v>30.210314830574731</v>
      </c>
      <c r="H1005" s="18">
        <f t="shared" si="220"/>
        <v>1.5683406339329642E-3</v>
      </c>
    </row>
    <row r="1006" spans="1:8" ht="21.75" thickBot="1" x14ac:dyDescent="0.3">
      <c r="A1006" s="13">
        <v>813202</v>
      </c>
      <c r="B1006" s="17" t="s">
        <v>76</v>
      </c>
      <c r="C1006" s="5" t="s">
        <v>16</v>
      </c>
      <c r="D1006" s="9" t="s">
        <v>39</v>
      </c>
      <c r="E1006" s="6" t="s">
        <v>194</v>
      </c>
      <c r="F1006" s="11">
        <v>316467.5</v>
      </c>
      <c r="G1006" s="8">
        <f>100*(F1006/F1007)</f>
        <v>13.861300923612227</v>
      </c>
      <c r="H1006" s="18">
        <f t="shared" si="220"/>
        <v>7.1959665430802147E-4</v>
      </c>
    </row>
    <row r="1007" spans="1:8" ht="23.25" thickBot="1" x14ac:dyDescent="0.3">
      <c r="A1007" s="19" t="s">
        <v>14</v>
      </c>
      <c r="B1007" s="20"/>
      <c r="C1007" s="20"/>
      <c r="D1007" s="20"/>
      <c r="E1007" s="21"/>
      <c r="F1007" s="11">
        <f>SUM(F1001:F1006)</f>
        <v>2283101</v>
      </c>
      <c r="G1007" s="8">
        <f>SUM(G1001:G1006)</f>
        <v>100</v>
      </c>
      <c r="H1007" s="18">
        <f t="shared" si="220"/>
        <v>5.1914077781993351E-3</v>
      </c>
    </row>
    <row r="1008" spans="1:8" ht="26.25" thickBot="1" x14ac:dyDescent="0.75">
      <c r="A1008" s="25" t="s">
        <v>195</v>
      </c>
      <c r="B1008" s="26"/>
      <c r="C1008" s="26"/>
      <c r="D1008" s="26"/>
      <c r="E1008" s="27"/>
      <c r="F1008" s="28" t="s">
        <v>4</v>
      </c>
      <c r="G1008" s="30" t="s">
        <v>5</v>
      </c>
      <c r="H1008" s="33" t="s">
        <v>6</v>
      </c>
    </row>
    <row r="1009" spans="1:8" ht="23.25" thickBot="1" x14ac:dyDescent="0.3">
      <c r="A1009" s="2" t="s">
        <v>7</v>
      </c>
      <c r="B1009" s="3" t="s">
        <v>206</v>
      </c>
      <c r="C1009" s="3" t="s">
        <v>8</v>
      </c>
      <c r="D1009" s="3" t="s">
        <v>9</v>
      </c>
      <c r="E1009" s="4" t="s">
        <v>10</v>
      </c>
      <c r="F1009" s="29"/>
      <c r="G1009" s="29"/>
      <c r="H1009" s="34"/>
    </row>
    <row r="1010" spans="1:8" ht="21.75" thickBot="1" x14ac:dyDescent="0.3">
      <c r="A1010" s="13">
        <v>613202</v>
      </c>
      <c r="B1010" s="17" t="s">
        <v>52</v>
      </c>
      <c r="C1010" s="5" t="s">
        <v>16</v>
      </c>
      <c r="D1010" s="9" t="s">
        <v>39</v>
      </c>
      <c r="E1010" s="6" t="s">
        <v>194</v>
      </c>
      <c r="F1010" s="7">
        <v>902481</v>
      </c>
      <c r="G1010" s="8">
        <f>100*(F1010/F1011)</f>
        <v>100</v>
      </c>
      <c r="H1010" s="18">
        <f>100*(F1010/43978456279)</f>
        <v>2.0520979505843648E-3</v>
      </c>
    </row>
    <row r="1011" spans="1:8" ht="23.25" thickBot="1" x14ac:dyDescent="0.3">
      <c r="A1011" s="19" t="s">
        <v>14</v>
      </c>
      <c r="B1011" s="20"/>
      <c r="C1011" s="20"/>
      <c r="D1011" s="20"/>
      <c r="E1011" s="21"/>
      <c r="F1011" s="11">
        <f>SUM(F1009:F1010)</f>
        <v>902481</v>
      </c>
      <c r="G1011" s="8">
        <v>100</v>
      </c>
      <c r="H1011" s="18">
        <f t="shared" ref="H1011" si="221">100*(F1011/43978456279)</f>
        <v>2.0520979505843648E-3</v>
      </c>
    </row>
    <row r="1012" spans="1:8" ht="26.25" thickBot="1" x14ac:dyDescent="0.3">
      <c r="A1012" s="35" t="s">
        <v>196</v>
      </c>
      <c r="B1012" s="36"/>
      <c r="C1012" s="36"/>
      <c r="D1012" s="36"/>
      <c r="E1012" s="37"/>
      <c r="F1012" s="38" t="s">
        <v>4</v>
      </c>
      <c r="G1012" s="30" t="s">
        <v>5</v>
      </c>
      <c r="H1012" s="33" t="s">
        <v>6</v>
      </c>
    </row>
    <row r="1013" spans="1:8" ht="23.25" thickBot="1" x14ac:dyDescent="0.3">
      <c r="A1013" s="2" t="s">
        <v>7</v>
      </c>
      <c r="B1013" s="3" t="s">
        <v>206</v>
      </c>
      <c r="C1013" s="3" t="s">
        <v>8</v>
      </c>
      <c r="D1013" s="3" t="s">
        <v>9</v>
      </c>
      <c r="E1013" s="4" t="s">
        <v>10</v>
      </c>
      <c r="F1013" s="39"/>
      <c r="G1013" s="29"/>
      <c r="H1013" s="34"/>
    </row>
    <row r="1014" spans="1:8" ht="21" x14ac:dyDescent="0.25">
      <c r="A1014" s="13">
        <v>6111</v>
      </c>
      <c r="B1014" s="17" t="s">
        <v>52</v>
      </c>
      <c r="C1014" s="5" t="s">
        <v>12</v>
      </c>
      <c r="D1014" s="9" t="s">
        <v>13</v>
      </c>
      <c r="E1014" s="6"/>
      <c r="F1014" s="7">
        <v>156559</v>
      </c>
      <c r="G1014" s="8">
        <f>100*(F1014/F1018)</f>
        <v>20.403431697720759</v>
      </c>
      <c r="H1014" s="18">
        <f>100*(F1014/43978456279)</f>
        <v>3.5599021258678865E-4</v>
      </c>
    </row>
    <row r="1015" spans="1:8" ht="21" x14ac:dyDescent="0.25">
      <c r="A1015" s="13">
        <v>611220</v>
      </c>
      <c r="B1015" s="17" t="s">
        <v>52</v>
      </c>
      <c r="C1015" s="5" t="s">
        <v>12</v>
      </c>
      <c r="D1015" s="9" t="s">
        <v>39</v>
      </c>
      <c r="E1015" s="6"/>
      <c r="F1015" s="11">
        <v>227099.5</v>
      </c>
      <c r="G1015" s="8">
        <f>100*(F1015/F1018)</f>
        <v>29.596568302279241</v>
      </c>
      <c r="H1015" s="18">
        <f t="shared" ref="H1015" si="222">100*(F1015/43978456279)</f>
        <v>5.1638806637340179E-4</v>
      </c>
    </row>
    <row r="1016" spans="1:8" ht="21" x14ac:dyDescent="0.25">
      <c r="A1016" s="13">
        <v>613201</v>
      </c>
      <c r="B1016" s="17" t="s">
        <v>52</v>
      </c>
      <c r="C1016" s="9" t="s">
        <v>16</v>
      </c>
      <c r="D1016" s="9" t="s">
        <v>39</v>
      </c>
      <c r="E1016" s="6" t="s">
        <v>17</v>
      </c>
      <c r="F1016" s="7">
        <v>156559</v>
      </c>
      <c r="G1016" s="8">
        <f>100*(F1016/F1018)</f>
        <v>20.403431697720759</v>
      </c>
      <c r="H1016" s="18">
        <f>100*(F1016/43978456279)</f>
        <v>3.5599021258678865E-4</v>
      </c>
    </row>
    <row r="1017" spans="1:8" ht="21.75" thickBot="1" x14ac:dyDescent="0.3">
      <c r="A1017" s="13">
        <v>613202</v>
      </c>
      <c r="B1017" s="17" t="s">
        <v>52</v>
      </c>
      <c r="C1017" s="5" t="s">
        <v>16</v>
      </c>
      <c r="D1017" s="9" t="s">
        <v>39</v>
      </c>
      <c r="E1017" s="6" t="s">
        <v>194</v>
      </c>
      <c r="F1017" s="11">
        <v>227099.5</v>
      </c>
      <c r="G1017" s="8">
        <f>100*(F1017/F1018)</f>
        <v>29.596568302279241</v>
      </c>
      <c r="H1017" s="18">
        <f t="shared" ref="H1017:H1018" si="223">100*(F1017/43978456279)</f>
        <v>5.1638806637340179E-4</v>
      </c>
    </row>
    <row r="1018" spans="1:8" ht="23.25" thickBot="1" x14ac:dyDescent="0.3">
      <c r="A1018" s="19" t="s">
        <v>14</v>
      </c>
      <c r="B1018" s="20"/>
      <c r="C1018" s="20"/>
      <c r="D1018" s="20"/>
      <c r="E1018" s="21"/>
      <c r="F1018" s="11">
        <f>SUM(F1014:F1017)</f>
        <v>767317</v>
      </c>
      <c r="G1018" s="8">
        <f>SUM(G1014:G1017)</f>
        <v>100</v>
      </c>
      <c r="H1018" s="18">
        <f t="shared" si="223"/>
        <v>1.744756557920381E-3</v>
      </c>
    </row>
    <row r="1019" spans="1:8" ht="26.25" thickBot="1" x14ac:dyDescent="0.75">
      <c r="A1019" s="25" t="s">
        <v>197</v>
      </c>
      <c r="B1019" s="26"/>
      <c r="C1019" s="26"/>
      <c r="D1019" s="26"/>
      <c r="E1019" s="27"/>
      <c r="F1019" s="28" t="s">
        <v>4</v>
      </c>
      <c r="G1019" s="30" t="s">
        <v>5</v>
      </c>
      <c r="H1019" s="33" t="s">
        <v>6</v>
      </c>
    </row>
    <row r="1020" spans="1:8" ht="23.25" thickBot="1" x14ac:dyDescent="0.3">
      <c r="A1020" s="2" t="s">
        <v>7</v>
      </c>
      <c r="B1020" s="3" t="s">
        <v>206</v>
      </c>
      <c r="C1020" s="3" t="s">
        <v>8</v>
      </c>
      <c r="D1020" s="3" t="s">
        <v>9</v>
      </c>
      <c r="E1020" s="4" t="s">
        <v>10</v>
      </c>
      <c r="F1020" s="29"/>
      <c r="G1020" s="29"/>
      <c r="H1020" s="34"/>
    </row>
    <row r="1021" spans="1:8" ht="21.75" thickBot="1" x14ac:dyDescent="0.3">
      <c r="A1021" s="13">
        <v>613202</v>
      </c>
      <c r="B1021" s="17" t="s">
        <v>52</v>
      </c>
      <c r="C1021" s="5" t="s">
        <v>16</v>
      </c>
      <c r="D1021" s="9" t="s">
        <v>39</v>
      </c>
      <c r="E1021" s="6" t="s">
        <v>194</v>
      </c>
      <c r="F1021" s="7">
        <v>167065</v>
      </c>
      <c r="G1021" s="8">
        <f>100*(F1021/F1022)</f>
        <v>100</v>
      </c>
      <c r="H1021" s="18">
        <f>100*(F1021/43978456279)</f>
        <v>3.7987918207073274E-4</v>
      </c>
    </row>
    <row r="1022" spans="1:8" ht="23.25" thickBot="1" x14ac:dyDescent="0.3">
      <c r="A1022" s="19" t="s">
        <v>14</v>
      </c>
      <c r="B1022" s="20"/>
      <c r="C1022" s="20"/>
      <c r="D1022" s="20"/>
      <c r="E1022" s="21"/>
      <c r="F1022" s="11">
        <f>SUM(F1020:F1021)</f>
        <v>167065</v>
      </c>
      <c r="G1022" s="8">
        <v>100</v>
      </c>
      <c r="H1022" s="18">
        <f t="shared" ref="H1022" si="224">100*(F1022/43978456279)</f>
        <v>3.7987918207073274E-4</v>
      </c>
    </row>
    <row r="1023" spans="1:8" ht="29.25" thickBot="1" x14ac:dyDescent="0.8">
      <c r="A1023" s="22" t="s">
        <v>198</v>
      </c>
      <c r="B1023" s="22"/>
      <c r="C1023" s="22"/>
      <c r="D1023" s="22"/>
      <c r="E1023" s="22"/>
      <c r="F1023" s="16" t="s">
        <v>1</v>
      </c>
      <c r="G1023" s="23" t="s">
        <v>2</v>
      </c>
      <c r="H1023" s="24"/>
    </row>
    <row r="1024" spans="1:8" ht="26.25" thickBot="1" x14ac:dyDescent="0.75">
      <c r="A1024" s="25" t="s">
        <v>199</v>
      </c>
      <c r="B1024" s="26"/>
      <c r="C1024" s="26"/>
      <c r="D1024" s="26"/>
      <c r="E1024" s="27"/>
      <c r="F1024" s="28" t="s">
        <v>4</v>
      </c>
      <c r="G1024" s="30" t="s">
        <v>5</v>
      </c>
      <c r="H1024" s="31" t="s">
        <v>6</v>
      </c>
    </row>
    <row r="1025" spans="1:8" ht="23.25" thickBot="1" x14ac:dyDescent="0.3">
      <c r="A1025" s="2" t="s">
        <v>7</v>
      </c>
      <c r="B1025" s="3" t="s">
        <v>206</v>
      </c>
      <c r="C1025" s="3" t="s">
        <v>8</v>
      </c>
      <c r="D1025" s="3" t="s">
        <v>9</v>
      </c>
      <c r="E1025" s="4" t="s">
        <v>10</v>
      </c>
      <c r="F1025" s="29"/>
      <c r="G1025" s="29"/>
      <c r="H1025" s="32"/>
    </row>
    <row r="1026" spans="1:8" ht="21.75" thickBot="1" x14ac:dyDescent="0.3">
      <c r="A1026" s="13">
        <v>713202</v>
      </c>
      <c r="B1026" s="5" t="s">
        <v>34</v>
      </c>
      <c r="C1026" s="5" t="s">
        <v>16</v>
      </c>
      <c r="D1026" s="9" t="s">
        <v>39</v>
      </c>
      <c r="E1026" s="6" t="s">
        <v>53</v>
      </c>
      <c r="F1026" s="7">
        <v>2388</v>
      </c>
      <c r="G1026" s="8">
        <f>100*(F1026/F1027)</f>
        <v>100</v>
      </c>
      <c r="H1026" s="18">
        <f>100*(F1026/43978456279)</f>
        <v>5.4299313847000259E-6</v>
      </c>
    </row>
    <row r="1027" spans="1:8" ht="23.25" thickBot="1" x14ac:dyDescent="0.3">
      <c r="A1027" s="19" t="s">
        <v>14</v>
      </c>
      <c r="B1027" s="20"/>
      <c r="C1027" s="20"/>
      <c r="D1027" s="20"/>
      <c r="E1027" s="21"/>
      <c r="F1027" s="11">
        <f>SUM(F1025:F1026)</f>
        <v>2388</v>
      </c>
      <c r="G1027" s="8">
        <v>100</v>
      </c>
      <c r="H1027" s="18">
        <f t="shared" ref="H1027" si="225">100*(F1027/43978456279)</f>
        <v>5.4299313847000259E-6</v>
      </c>
    </row>
    <row r="1028" spans="1:8" ht="26.25" thickBot="1" x14ac:dyDescent="0.75">
      <c r="A1028" s="25" t="s">
        <v>200</v>
      </c>
      <c r="B1028" s="26"/>
      <c r="C1028" s="26"/>
      <c r="D1028" s="26"/>
      <c r="E1028" s="27"/>
      <c r="F1028" s="28" t="s">
        <v>4</v>
      </c>
      <c r="G1028" s="30" t="s">
        <v>5</v>
      </c>
      <c r="H1028" s="33" t="s">
        <v>6</v>
      </c>
    </row>
    <row r="1029" spans="1:8" ht="23.25" thickBot="1" x14ac:dyDescent="0.3">
      <c r="A1029" s="2" t="s">
        <v>7</v>
      </c>
      <c r="B1029" s="3" t="s">
        <v>206</v>
      </c>
      <c r="C1029" s="3" t="s">
        <v>8</v>
      </c>
      <c r="D1029" s="3" t="s">
        <v>9</v>
      </c>
      <c r="E1029" s="4" t="s">
        <v>10</v>
      </c>
      <c r="F1029" s="29"/>
      <c r="G1029" s="29"/>
      <c r="H1029" s="34"/>
    </row>
    <row r="1030" spans="1:8" ht="21.75" thickBot="1" x14ac:dyDescent="0.3">
      <c r="A1030" s="13">
        <v>713202</v>
      </c>
      <c r="B1030" s="5" t="s">
        <v>34</v>
      </c>
      <c r="C1030" s="5" t="s">
        <v>16</v>
      </c>
      <c r="D1030" s="9" t="s">
        <v>39</v>
      </c>
      <c r="E1030" s="6" t="s">
        <v>53</v>
      </c>
      <c r="F1030" s="7">
        <v>300</v>
      </c>
      <c r="G1030" s="8">
        <f>100*(F1030/F1031)</f>
        <v>100</v>
      </c>
      <c r="H1030" s="18">
        <f>100*(F1030/43978456279)</f>
        <v>6.8215218400754091E-7</v>
      </c>
    </row>
    <row r="1031" spans="1:8" ht="23.25" thickBot="1" x14ac:dyDescent="0.3">
      <c r="A1031" s="19" t="s">
        <v>14</v>
      </c>
      <c r="B1031" s="20"/>
      <c r="C1031" s="20"/>
      <c r="D1031" s="20"/>
      <c r="E1031" s="21"/>
      <c r="F1031" s="11">
        <f>SUM(F1029:F1030)</f>
        <v>300</v>
      </c>
      <c r="G1031" s="8">
        <v>100</v>
      </c>
      <c r="H1031" s="18">
        <f t="shared" ref="H1031" si="226">100*(F1031/43978456279)</f>
        <v>6.8215218400754091E-7</v>
      </c>
    </row>
    <row r="1032" spans="1:8" ht="29.25" thickBot="1" x14ac:dyDescent="0.8">
      <c r="A1032" s="22" t="s">
        <v>201</v>
      </c>
      <c r="B1032" s="22"/>
      <c r="C1032" s="22"/>
      <c r="D1032" s="22"/>
      <c r="E1032" s="22"/>
      <c r="F1032" s="16" t="s">
        <v>1</v>
      </c>
      <c r="G1032" s="23" t="s">
        <v>2</v>
      </c>
      <c r="H1032" s="24"/>
    </row>
    <row r="1033" spans="1:8" ht="26.25" thickBot="1" x14ac:dyDescent="0.75">
      <c r="A1033" s="25" t="s">
        <v>202</v>
      </c>
      <c r="B1033" s="26"/>
      <c r="C1033" s="26"/>
      <c r="D1033" s="26"/>
      <c r="E1033" s="27"/>
      <c r="F1033" s="28" t="s">
        <v>4</v>
      </c>
      <c r="G1033" s="30" t="s">
        <v>5</v>
      </c>
      <c r="H1033" s="31" t="s">
        <v>6</v>
      </c>
    </row>
    <row r="1034" spans="1:8" ht="23.25" thickBot="1" x14ac:dyDescent="0.3">
      <c r="A1034" s="2" t="s">
        <v>7</v>
      </c>
      <c r="B1034" s="3" t="s">
        <v>206</v>
      </c>
      <c r="C1034" s="3" t="s">
        <v>8</v>
      </c>
      <c r="D1034" s="3" t="s">
        <v>9</v>
      </c>
      <c r="E1034" s="4" t="s">
        <v>10</v>
      </c>
      <c r="F1034" s="29"/>
      <c r="G1034" s="29"/>
      <c r="H1034" s="32"/>
    </row>
    <row r="1035" spans="1:8" ht="21.75" thickBot="1" x14ac:dyDescent="0.3">
      <c r="A1035" s="13">
        <v>311210</v>
      </c>
      <c r="B1035" s="5" t="s">
        <v>49</v>
      </c>
      <c r="C1035" s="5" t="s">
        <v>12</v>
      </c>
      <c r="D1035" s="9" t="s">
        <v>39</v>
      </c>
      <c r="E1035" s="6"/>
      <c r="F1035" s="7">
        <v>645</v>
      </c>
      <c r="G1035" s="8">
        <f>100*(F1035/F1036)</f>
        <v>100</v>
      </c>
      <c r="H1035" s="18">
        <f>100*(F1035/43978456279)</f>
        <v>1.4666271956162128E-6</v>
      </c>
    </row>
    <row r="1036" spans="1:8" ht="23.25" thickBot="1" x14ac:dyDescent="0.3">
      <c r="A1036" s="19" t="s">
        <v>14</v>
      </c>
      <c r="B1036" s="20"/>
      <c r="C1036" s="20"/>
      <c r="D1036" s="20"/>
      <c r="E1036" s="21"/>
      <c r="F1036" s="11">
        <f>SUM(F1034:F1035)</f>
        <v>645</v>
      </c>
      <c r="G1036" s="8">
        <v>100</v>
      </c>
      <c r="H1036" s="18">
        <f t="shared" ref="H1036" si="227">100*(F1036/43978456279)</f>
        <v>1.4666271956162128E-6</v>
      </c>
    </row>
    <row r="1037" spans="1:8" ht="29.25" thickBot="1" x14ac:dyDescent="0.8">
      <c r="A1037" s="22" t="s">
        <v>203</v>
      </c>
      <c r="B1037" s="22"/>
      <c r="C1037" s="22"/>
      <c r="D1037" s="22"/>
      <c r="E1037" s="22"/>
      <c r="F1037" s="16" t="s">
        <v>1</v>
      </c>
      <c r="G1037" s="23" t="s">
        <v>2</v>
      </c>
      <c r="H1037" s="24"/>
    </row>
    <row r="1038" spans="1:8" ht="26.25" thickBot="1" x14ac:dyDescent="0.75">
      <c r="A1038" s="25" t="s">
        <v>204</v>
      </c>
      <c r="B1038" s="26"/>
      <c r="C1038" s="26"/>
      <c r="D1038" s="26"/>
      <c r="E1038" s="27"/>
      <c r="F1038" s="28" t="s">
        <v>4</v>
      </c>
      <c r="G1038" s="30" t="s">
        <v>5</v>
      </c>
      <c r="H1038" s="31" t="s">
        <v>6</v>
      </c>
    </row>
    <row r="1039" spans="1:8" ht="23.25" thickBot="1" x14ac:dyDescent="0.3">
      <c r="A1039" s="2" t="s">
        <v>7</v>
      </c>
      <c r="B1039" s="3" t="s">
        <v>206</v>
      </c>
      <c r="C1039" s="3" t="s">
        <v>8</v>
      </c>
      <c r="D1039" s="3" t="s">
        <v>9</v>
      </c>
      <c r="E1039" s="4" t="s">
        <v>10</v>
      </c>
      <c r="F1039" s="29"/>
      <c r="G1039" s="29"/>
      <c r="H1039" s="32"/>
    </row>
    <row r="1040" spans="1:8" ht="21.75" thickBot="1" x14ac:dyDescent="0.3">
      <c r="A1040" s="13">
        <v>7111</v>
      </c>
      <c r="B1040" s="5" t="s">
        <v>34</v>
      </c>
      <c r="C1040" s="5" t="s">
        <v>12</v>
      </c>
      <c r="D1040" s="9" t="s">
        <v>13</v>
      </c>
      <c r="E1040" s="6"/>
      <c r="F1040" s="7">
        <v>538</v>
      </c>
      <c r="G1040" s="8">
        <f>100*(F1040/F1041)</f>
        <v>100</v>
      </c>
      <c r="H1040" s="18">
        <f>100*(F1040/43978456279)</f>
        <v>1.2233262499868567E-6</v>
      </c>
    </row>
    <row r="1041" spans="1:8" ht="23.25" thickBot="1" x14ac:dyDescent="0.3">
      <c r="A1041" s="19" t="s">
        <v>14</v>
      </c>
      <c r="B1041" s="20"/>
      <c r="C1041" s="20"/>
      <c r="D1041" s="20"/>
      <c r="E1041" s="21"/>
      <c r="F1041" s="11">
        <f>SUM(F1039:F1040)</f>
        <v>538</v>
      </c>
      <c r="G1041" s="8">
        <v>100</v>
      </c>
      <c r="H1041" s="18">
        <f t="shared" ref="H1041" si="228">100*(F1041/43978456279)</f>
        <v>1.2233262499868567E-6</v>
      </c>
    </row>
  </sheetData>
  <autoFilter ref="A3:H1041"/>
  <mergeCells count="868">
    <mergeCell ref="A10:E10"/>
    <mergeCell ref="A11:E11"/>
    <mergeCell ref="F11:F12"/>
    <mergeCell ref="G11:G12"/>
    <mergeCell ref="H11:H12"/>
    <mergeCell ref="A1:E1"/>
    <mergeCell ref="G1:H1"/>
    <mergeCell ref="A2:E2"/>
    <mergeCell ref="F2:F3"/>
    <mergeCell ref="G2:G3"/>
    <mergeCell ref="H2:H3"/>
    <mergeCell ref="A17:E17"/>
    <mergeCell ref="A18:E18"/>
    <mergeCell ref="A109:E109"/>
    <mergeCell ref="A108:E108"/>
    <mergeCell ref="F109:F110"/>
    <mergeCell ref="G109:G110"/>
    <mergeCell ref="H109:H110"/>
    <mergeCell ref="A93:E93"/>
    <mergeCell ref="A78:E78"/>
    <mergeCell ref="A79:E79"/>
    <mergeCell ref="F79:F80"/>
    <mergeCell ref="G79:G80"/>
    <mergeCell ref="H79:H80"/>
    <mergeCell ref="F55:F56"/>
    <mergeCell ref="A55:E55"/>
    <mergeCell ref="A54:E54"/>
    <mergeCell ref="G55:G56"/>
    <mergeCell ref="H55:H56"/>
    <mergeCell ref="A38:E38"/>
    <mergeCell ref="A39:E39"/>
    <mergeCell ref="F39:F40"/>
    <mergeCell ref="H39:H40"/>
    <mergeCell ref="A48:E48"/>
    <mergeCell ref="A49:E49"/>
    <mergeCell ref="F49:F50"/>
    <mergeCell ref="G49:G50"/>
    <mergeCell ref="H49:H50"/>
    <mergeCell ref="G18:G19"/>
    <mergeCell ref="H18:H19"/>
    <mergeCell ref="A25:E25"/>
    <mergeCell ref="F25:F26"/>
    <mergeCell ref="G25:G26"/>
    <mergeCell ref="H25:H26"/>
    <mergeCell ref="G39:G40"/>
    <mergeCell ref="A31:E31"/>
    <mergeCell ref="A32:E32"/>
    <mergeCell ref="F32:F33"/>
    <mergeCell ref="G32:G33"/>
    <mergeCell ref="H32:H33"/>
    <mergeCell ref="A24:E24"/>
    <mergeCell ref="F18:F19"/>
    <mergeCell ref="A115:E115"/>
    <mergeCell ref="A116:E116"/>
    <mergeCell ref="F116:F117"/>
    <mergeCell ref="G116:G117"/>
    <mergeCell ref="H116:H117"/>
    <mergeCell ref="A133:E133"/>
    <mergeCell ref="A89:E89"/>
    <mergeCell ref="A90:E90"/>
    <mergeCell ref="F90:F91"/>
    <mergeCell ref="G90:G91"/>
    <mergeCell ref="H90:H91"/>
    <mergeCell ref="A94:E94"/>
    <mergeCell ref="F94:F95"/>
    <mergeCell ref="G94:G95"/>
    <mergeCell ref="H94:H95"/>
    <mergeCell ref="A147:E147"/>
    <mergeCell ref="A148:E148"/>
    <mergeCell ref="F148:F149"/>
    <mergeCell ref="G148:G149"/>
    <mergeCell ref="H148:H149"/>
    <mergeCell ref="A151:E151"/>
    <mergeCell ref="A134:E134"/>
    <mergeCell ref="F134:F135"/>
    <mergeCell ref="G134:G135"/>
    <mergeCell ref="H134:H135"/>
    <mergeCell ref="A141:E141"/>
    <mergeCell ref="A142:E142"/>
    <mergeCell ref="F142:F143"/>
    <mergeCell ref="G142:G143"/>
    <mergeCell ref="H142:H143"/>
    <mergeCell ref="A162:E162"/>
    <mergeCell ref="A163:E163"/>
    <mergeCell ref="F163:F164"/>
    <mergeCell ref="G163:G164"/>
    <mergeCell ref="H163:H164"/>
    <mergeCell ref="A168:E168"/>
    <mergeCell ref="A152:E152"/>
    <mergeCell ref="F152:F153"/>
    <mergeCell ref="G152:G153"/>
    <mergeCell ref="H152:H153"/>
    <mergeCell ref="A158:E158"/>
    <mergeCell ref="A159:E159"/>
    <mergeCell ref="F159:F160"/>
    <mergeCell ref="G159:G160"/>
    <mergeCell ref="H159:H160"/>
    <mergeCell ref="A181:E181"/>
    <mergeCell ref="A182:E182"/>
    <mergeCell ref="F182:F183"/>
    <mergeCell ref="G182:G183"/>
    <mergeCell ref="H182:H183"/>
    <mergeCell ref="A187:E187"/>
    <mergeCell ref="A169:E169"/>
    <mergeCell ref="F169:F170"/>
    <mergeCell ref="G169:G170"/>
    <mergeCell ref="H169:H170"/>
    <mergeCell ref="A174:E174"/>
    <mergeCell ref="A175:E175"/>
    <mergeCell ref="F175:F176"/>
    <mergeCell ref="G175:G176"/>
    <mergeCell ref="H175:H176"/>
    <mergeCell ref="A205:E205"/>
    <mergeCell ref="A206:E206"/>
    <mergeCell ref="F206:F207"/>
    <mergeCell ref="G206:G207"/>
    <mergeCell ref="H206:H207"/>
    <mergeCell ref="A218:E218"/>
    <mergeCell ref="A188:E188"/>
    <mergeCell ref="F188:F189"/>
    <mergeCell ref="G188:G189"/>
    <mergeCell ref="H188:H189"/>
    <mergeCell ref="A194:E194"/>
    <mergeCell ref="A195:E195"/>
    <mergeCell ref="F195:F196"/>
    <mergeCell ref="G195:G196"/>
    <mergeCell ref="H195:H196"/>
    <mergeCell ref="A233:E233"/>
    <mergeCell ref="A234:E234"/>
    <mergeCell ref="F234:F235"/>
    <mergeCell ref="G234:G235"/>
    <mergeCell ref="H234:H235"/>
    <mergeCell ref="A239:E239"/>
    <mergeCell ref="A219:E219"/>
    <mergeCell ref="F219:F220"/>
    <mergeCell ref="G219:G220"/>
    <mergeCell ref="H219:H220"/>
    <mergeCell ref="A227:E227"/>
    <mergeCell ref="A228:E228"/>
    <mergeCell ref="F228:F229"/>
    <mergeCell ref="G228:G229"/>
    <mergeCell ref="H228:H229"/>
    <mergeCell ref="A251:E251"/>
    <mergeCell ref="A252:E252"/>
    <mergeCell ref="F252:F253"/>
    <mergeCell ref="G252:G253"/>
    <mergeCell ref="H252:H253"/>
    <mergeCell ref="A256:E256"/>
    <mergeCell ref="A240:E240"/>
    <mergeCell ref="F240:F241"/>
    <mergeCell ref="G240:G241"/>
    <mergeCell ref="H240:H241"/>
    <mergeCell ref="A243:E243"/>
    <mergeCell ref="A244:E244"/>
    <mergeCell ref="F244:F245"/>
    <mergeCell ref="G244:G245"/>
    <mergeCell ref="H244:H245"/>
    <mergeCell ref="A278:E278"/>
    <mergeCell ref="A279:E279"/>
    <mergeCell ref="F279:F280"/>
    <mergeCell ref="G279:G280"/>
    <mergeCell ref="H279:H280"/>
    <mergeCell ref="A288:E288"/>
    <mergeCell ref="A257:E257"/>
    <mergeCell ref="F257:F258"/>
    <mergeCell ref="G257:G258"/>
    <mergeCell ref="H257:H258"/>
    <mergeCell ref="A272:E272"/>
    <mergeCell ref="A273:E273"/>
    <mergeCell ref="F273:F274"/>
    <mergeCell ref="G273:G274"/>
    <mergeCell ref="H273:H274"/>
    <mergeCell ref="A297:E297"/>
    <mergeCell ref="A298:E298"/>
    <mergeCell ref="F298:F299"/>
    <mergeCell ref="G298:G299"/>
    <mergeCell ref="H298:H299"/>
    <mergeCell ref="A302:E302"/>
    <mergeCell ref="A289:E289"/>
    <mergeCell ref="F289:F290"/>
    <mergeCell ref="G289:G290"/>
    <mergeCell ref="H289:H290"/>
    <mergeCell ref="A293:E293"/>
    <mergeCell ref="A294:E294"/>
    <mergeCell ref="F294:F295"/>
    <mergeCell ref="G294:G295"/>
    <mergeCell ref="H294:H295"/>
    <mergeCell ref="A318:E318"/>
    <mergeCell ref="A319:E319"/>
    <mergeCell ref="F319:F320"/>
    <mergeCell ref="G319:G320"/>
    <mergeCell ref="H319:H320"/>
    <mergeCell ref="A326:E326"/>
    <mergeCell ref="A303:E303"/>
    <mergeCell ref="F303:F304"/>
    <mergeCell ref="G303:G304"/>
    <mergeCell ref="H303:H304"/>
    <mergeCell ref="A307:E307"/>
    <mergeCell ref="A308:E308"/>
    <mergeCell ref="F308:F309"/>
    <mergeCell ref="G308:G309"/>
    <mergeCell ref="H308:H309"/>
    <mergeCell ref="A340:E340"/>
    <mergeCell ref="A341:E341"/>
    <mergeCell ref="F341:F342"/>
    <mergeCell ref="G341:G342"/>
    <mergeCell ref="H341:H342"/>
    <mergeCell ref="A344:E344"/>
    <mergeCell ref="A327:E327"/>
    <mergeCell ref="F327:F328"/>
    <mergeCell ref="G327:G328"/>
    <mergeCell ref="H327:H328"/>
    <mergeCell ref="A333:E333"/>
    <mergeCell ref="A334:E334"/>
    <mergeCell ref="F334:F335"/>
    <mergeCell ref="G334:G335"/>
    <mergeCell ref="H334:H335"/>
    <mergeCell ref="A356:E356"/>
    <mergeCell ref="A357:E357"/>
    <mergeCell ref="F357:F358"/>
    <mergeCell ref="G357:G358"/>
    <mergeCell ref="H357:H358"/>
    <mergeCell ref="A365:E365"/>
    <mergeCell ref="A345:E345"/>
    <mergeCell ref="F345:F346"/>
    <mergeCell ref="G345:G346"/>
    <mergeCell ref="H345:H346"/>
    <mergeCell ref="A350:E350"/>
    <mergeCell ref="A351:E351"/>
    <mergeCell ref="F351:F352"/>
    <mergeCell ref="G351:G352"/>
    <mergeCell ref="H351:H352"/>
    <mergeCell ref="A381:E381"/>
    <mergeCell ref="A382:E382"/>
    <mergeCell ref="F382:F383"/>
    <mergeCell ref="G382:G383"/>
    <mergeCell ref="H382:H383"/>
    <mergeCell ref="A396:E396"/>
    <mergeCell ref="A366:E366"/>
    <mergeCell ref="F366:F367"/>
    <mergeCell ref="G366:G367"/>
    <mergeCell ref="H366:H367"/>
    <mergeCell ref="A372:E372"/>
    <mergeCell ref="A373:E373"/>
    <mergeCell ref="F373:F374"/>
    <mergeCell ref="G373:G374"/>
    <mergeCell ref="H373:H374"/>
    <mergeCell ref="A410:E410"/>
    <mergeCell ref="A411:E411"/>
    <mergeCell ref="F411:F412"/>
    <mergeCell ref="G411:G412"/>
    <mergeCell ref="H411:H412"/>
    <mergeCell ref="A416:E416"/>
    <mergeCell ref="A397:E397"/>
    <mergeCell ref="F397:F398"/>
    <mergeCell ref="G397:G398"/>
    <mergeCell ref="H397:H398"/>
    <mergeCell ref="A401:E401"/>
    <mergeCell ref="A402:E402"/>
    <mergeCell ref="F402:F403"/>
    <mergeCell ref="G402:G403"/>
    <mergeCell ref="H402:H403"/>
    <mergeCell ref="A435:E435"/>
    <mergeCell ref="A436:E436"/>
    <mergeCell ref="F436:F437"/>
    <mergeCell ref="G436:G437"/>
    <mergeCell ref="H436:H437"/>
    <mergeCell ref="A442:E442"/>
    <mergeCell ref="A417:E417"/>
    <mergeCell ref="F417:F418"/>
    <mergeCell ref="G417:G418"/>
    <mergeCell ref="H417:H418"/>
    <mergeCell ref="A428:E428"/>
    <mergeCell ref="A429:E429"/>
    <mergeCell ref="F429:F430"/>
    <mergeCell ref="G429:G430"/>
    <mergeCell ref="H429:H430"/>
    <mergeCell ref="A453:E453"/>
    <mergeCell ref="A454:E454"/>
    <mergeCell ref="F454:F455"/>
    <mergeCell ref="G454:G455"/>
    <mergeCell ref="H454:H455"/>
    <mergeCell ref="A463:E463"/>
    <mergeCell ref="A443:E443"/>
    <mergeCell ref="F443:F444"/>
    <mergeCell ref="G443:G444"/>
    <mergeCell ref="H443:H444"/>
    <mergeCell ref="A448:E448"/>
    <mergeCell ref="A449:E449"/>
    <mergeCell ref="F449:F450"/>
    <mergeCell ref="G449:G450"/>
    <mergeCell ref="H449:H450"/>
    <mergeCell ref="A475:E475"/>
    <mergeCell ref="A476:E476"/>
    <mergeCell ref="F476:F477"/>
    <mergeCell ref="G476:G477"/>
    <mergeCell ref="H476:H477"/>
    <mergeCell ref="A482:E482"/>
    <mergeCell ref="A464:E464"/>
    <mergeCell ref="F464:F465"/>
    <mergeCell ref="G464:G465"/>
    <mergeCell ref="H464:H465"/>
    <mergeCell ref="A470:E470"/>
    <mergeCell ref="A471:E471"/>
    <mergeCell ref="F471:F472"/>
    <mergeCell ref="G471:G472"/>
    <mergeCell ref="H471:H472"/>
    <mergeCell ref="A497:E497"/>
    <mergeCell ref="A498:E498"/>
    <mergeCell ref="F498:F499"/>
    <mergeCell ref="G498:G499"/>
    <mergeCell ref="H498:H499"/>
    <mergeCell ref="A504:E504"/>
    <mergeCell ref="A483:E483"/>
    <mergeCell ref="F483:F484"/>
    <mergeCell ref="G483:G484"/>
    <mergeCell ref="H483:H484"/>
    <mergeCell ref="A489:E489"/>
    <mergeCell ref="A490:E490"/>
    <mergeCell ref="F490:F491"/>
    <mergeCell ref="G490:G491"/>
    <mergeCell ref="H490:H491"/>
    <mergeCell ref="A516:E516"/>
    <mergeCell ref="A517:E517"/>
    <mergeCell ref="F517:F518"/>
    <mergeCell ref="G517:G518"/>
    <mergeCell ref="H517:H518"/>
    <mergeCell ref="A523:E523"/>
    <mergeCell ref="A505:E505"/>
    <mergeCell ref="F505:F506"/>
    <mergeCell ref="G505:G506"/>
    <mergeCell ref="H505:H506"/>
    <mergeCell ref="A512:E512"/>
    <mergeCell ref="A513:E513"/>
    <mergeCell ref="F513:F514"/>
    <mergeCell ref="G513:G514"/>
    <mergeCell ref="H513:H514"/>
    <mergeCell ref="A533:E533"/>
    <mergeCell ref="A534:E534"/>
    <mergeCell ref="F534:F535"/>
    <mergeCell ref="G534:G535"/>
    <mergeCell ref="H534:H535"/>
    <mergeCell ref="A538:E538"/>
    <mergeCell ref="A524:E524"/>
    <mergeCell ref="F524:F525"/>
    <mergeCell ref="G524:G525"/>
    <mergeCell ref="H524:H525"/>
    <mergeCell ref="A528:E528"/>
    <mergeCell ref="A529:E529"/>
    <mergeCell ref="F529:F530"/>
    <mergeCell ref="G529:G530"/>
    <mergeCell ref="H529:H530"/>
    <mergeCell ref="A553:E553"/>
    <mergeCell ref="A554:E554"/>
    <mergeCell ref="F554:F555"/>
    <mergeCell ref="G554:G555"/>
    <mergeCell ref="H554:H555"/>
    <mergeCell ref="A563:E563"/>
    <mergeCell ref="A539:E539"/>
    <mergeCell ref="F539:F540"/>
    <mergeCell ref="G539:G540"/>
    <mergeCell ref="H539:H540"/>
    <mergeCell ref="A549:E549"/>
    <mergeCell ref="A550:E550"/>
    <mergeCell ref="F550:F551"/>
    <mergeCell ref="G550:G551"/>
    <mergeCell ref="H550:H551"/>
    <mergeCell ref="A580:E580"/>
    <mergeCell ref="A581:E581"/>
    <mergeCell ref="F581:F582"/>
    <mergeCell ref="G581:G582"/>
    <mergeCell ref="H581:H582"/>
    <mergeCell ref="A587:E587"/>
    <mergeCell ref="A564:E564"/>
    <mergeCell ref="F564:F565"/>
    <mergeCell ref="G564:G565"/>
    <mergeCell ref="H564:H565"/>
    <mergeCell ref="A567:E567"/>
    <mergeCell ref="A568:E568"/>
    <mergeCell ref="F568:F569"/>
    <mergeCell ref="G568:G569"/>
    <mergeCell ref="H568:H569"/>
    <mergeCell ref="A598:E598"/>
    <mergeCell ref="A599:E599"/>
    <mergeCell ref="F599:F600"/>
    <mergeCell ref="G599:G600"/>
    <mergeCell ref="H599:H600"/>
    <mergeCell ref="A603:E603"/>
    <mergeCell ref="A588:E588"/>
    <mergeCell ref="F588:F589"/>
    <mergeCell ref="G588:G589"/>
    <mergeCell ref="H588:H589"/>
    <mergeCell ref="A592:E592"/>
    <mergeCell ref="A593:E593"/>
    <mergeCell ref="F593:F594"/>
    <mergeCell ref="G593:G594"/>
    <mergeCell ref="H593:H594"/>
    <mergeCell ref="A617:E617"/>
    <mergeCell ref="A618:E618"/>
    <mergeCell ref="F618:F619"/>
    <mergeCell ref="G618:G619"/>
    <mergeCell ref="H618:H619"/>
    <mergeCell ref="A623:E623"/>
    <mergeCell ref="A604:E604"/>
    <mergeCell ref="F604:F605"/>
    <mergeCell ref="G604:G605"/>
    <mergeCell ref="H604:H605"/>
    <mergeCell ref="A609:E609"/>
    <mergeCell ref="A610:E610"/>
    <mergeCell ref="F610:F611"/>
    <mergeCell ref="G610:G611"/>
    <mergeCell ref="H610:H611"/>
    <mergeCell ref="A631:E631"/>
    <mergeCell ref="A632:E632"/>
    <mergeCell ref="F632:F633"/>
    <mergeCell ref="G632:G633"/>
    <mergeCell ref="H632:H633"/>
    <mergeCell ref="A635:E635"/>
    <mergeCell ref="A624:E624"/>
    <mergeCell ref="F624:F625"/>
    <mergeCell ref="G624:G625"/>
    <mergeCell ref="H624:H625"/>
    <mergeCell ref="A627:E627"/>
    <mergeCell ref="A628:E628"/>
    <mergeCell ref="F628:F629"/>
    <mergeCell ref="G628:G629"/>
    <mergeCell ref="H628:H629"/>
    <mergeCell ref="A646:E646"/>
    <mergeCell ref="A647:E647"/>
    <mergeCell ref="F647:F648"/>
    <mergeCell ref="G647:G648"/>
    <mergeCell ref="H647:H648"/>
    <mergeCell ref="A652:E652"/>
    <mergeCell ref="A636:E636"/>
    <mergeCell ref="F636:F637"/>
    <mergeCell ref="G636:G637"/>
    <mergeCell ref="H636:H637"/>
    <mergeCell ref="A641:E641"/>
    <mergeCell ref="A642:E642"/>
    <mergeCell ref="F642:F643"/>
    <mergeCell ref="G642:G643"/>
    <mergeCell ref="H642:H643"/>
    <mergeCell ref="A662:E662"/>
    <mergeCell ref="A663:E663"/>
    <mergeCell ref="F663:F664"/>
    <mergeCell ref="G663:G664"/>
    <mergeCell ref="H663:H664"/>
    <mergeCell ref="A668:E668"/>
    <mergeCell ref="A653:E653"/>
    <mergeCell ref="F653:F654"/>
    <mergeCell ref="G653:G654"/>
    <mergeCell ref="H653:H654"/>
    <mergeCell ref="A658:E658"/>
    <mergeCell ref="A659:E659"/>
    <mergeCell ref="F659:F660"/>
    <mergeCell ref="G659:G660"/>
    <mergeCell ref="H659:H660"/>
    <mergeCell ref="A679:E679"/>
    <mergeCell ref="A680:E680"/>
    <mergeCell ref="F680:F681"/>
    <mergeCell ref="G680:G681"/>
    <mergeCell ref="H680:H681"/>
    <mergeCell ref="A684:E684"/>
    <mergeCell ref="A669:E669"/>
    <mergeCell ref="F669:F670"/>
    <mergeCell ref="G669:G670"/>
    <mergeCell ref="H669:H670"/>
    <mergeCell ref="A674:E674"/>
    <mergeCell ref="A675:E675"/>
    <mergeCell ref="F675:F676"/>
    <mergeCell ref="G675:G676"/>
    <mergeCell ref="H675:H676"/>
    <mergeCell ref="A692:E692"/>
    <mergeCell ref="A693:E693"/>
    <mergeCell ref="F693:F694"/>
    <mergeCell ref="G693:G694"/>
    <mergeCell ref="H693:H694"/>
    <mergeCell ref="A696:E696"/>
    <mergeCell ref="A685:E685"/>
    <mergeCell ref="F685:F686"/>
    <mergeCell ref="G685:G686"/>
    <mergeCell ref="H685:H686"/>
    <mergeCell ref="A688:E688"/>
    <mergeCell ref="A689:E689"/>
    <mergeCell ref="F689:F690"/>
    <mergeCell ref="G689:G690"/>
    <mergeCell ref="H689:H690"/>
    <mergeCell ref="A706:E706"/>
    <mergeCell ref="A707:E707"/>
    <mergeCell ref="F707:F708"/>
    <mergeCell ref="G707:G708"/>
    <mergeCell ref="H707:H708"/>
    <mergeCell ref="A711:E711"/>
    <mergeCell ref="A697:E697"/>
    <mergeCell ref="F697:F698"/>
    <mergeCell ref="G697:G698"/>
    <mergeCell ref="H697:H698"/>
    <mergeCell ref="A702:E702"/>
    <mergeCell ref="A703:E703"/>
    <mergeCell ref="F703:F704"/>
    <mergeCell ref="G703:G704"/>
    <mergeCell ref="H703:H704"/>
    <mergeCell ref="A719:E719"/>
    <mergeCell ref="A720:E720"/>
    <mergeCell ref="F720:F721"/>
    <mergeCell ref="G720:G721"/>
    <mergeCell ref="H720:H721"/>
    <mergeCell ref="A726:E726"/>
    <mergeCell ref="A712:E712"/>
    <mergeCell ref="F712:F713"/>
    <mergeCell ref="G712:G713"/>
    <mergeCell ref="H712:H713"/>
    <mergeCell ref="A715:E715"/>
    <mergeCell ref="A716:E716"/>
    <mergeCell ref="F716:F717"/>
    <mergeCell ref="G716:G717"/>
    <mergeCell ref="H716:H717"/>
    <mergeCell ref="A735:E735"/>
    <mergeCell ref="A736:E736"/>
    <mergeCell ref="F736:F737"/>
    <mergeCell ref="G736:G737"/>
    <mergeCell ref="H736:H737"/>
    <mergeCell ref="A739:E739"/>
    <mergeCell ref="A727:E727"/>
    <mergeCell ref="F727:F728"/>
    <mergeCell ref="G727:G728"/>
    <mergeCell ref="H727:H728"/>
    <mergeCell ref="A731:E731"/>
    <mergeCell ref="A732:E732"/>
    <mergeCell ref="F732:F733"/>
    <mergeCell ref="G732:G733"/>
    <mergeCell ref="H732:H733"/>
    <mergeCell ref="A747:E747"/>
    <mergeCell ref="A748:E748"/>
    <mergeCell ref="F748:F749"/>
    <mergeCell ref="G748:G749"/>
    <mergeCell ref="H748:H749"/>
    <mergeCell ref="A752:E752"/>
    <mergeCell ref="A740:E740"/>
    <mergeCell ref="F740:F741"/>
    <mergeCell ref="G740:G741"/>
    <mergeCell ref="H740:H741"/>
    <mergeCell ref="A743:E743"/>
    <mergeCell ref="A744:E744"/>
    <mergeCell ref="F744:F745"/>
    <mergeCell ref="G744:G745"/>
    <mergeCell ref="H744:H745"/>
    <mergeCell ref="A760:E760"/>
    <mergeCell ref="A761:E761"/>
    <mergeCell ref="F761:F762"/>
    <mergeCell ref="G761:G762"/>
    <mergeCell ref="H761:H762"/>
    <mergeCell ref="A764:E764"/>
    <mergeCell ref="A753:E753"/>
    <mergeCell ref="F753:F754"/>
    <mergeCell ref="G753:G754"/>
    <mergeCell ref="H753:H754"/>
    <mergeCell ref="A756:E756"/>
    <mergeCell ref="A757:E757"/>
    <mergeCell ref="F757:F758"/>
    <mergeCell ref="G757:G758"/>
    <mergeCell ref="H757:H758"/>
    <mergeCell ref="A772:E772"/>
    <mergeCell ref="A773:E773"/>
    <mergeCell ref="F773:F774"/>
    <mergeCell ref="G773:G774"/>
    <mergeCell ref="H773:H774"/>
    <mergeCell ref="A777:E777"/>
    <mergeCell ref="A765:E765"/>
    <mergeCell ref="F765:F766"/>
    <mergeCell ref="G765:G766"/>
    <mergeCell ref="H765:H766"/>
    <mergeCell ref="A768:E768"/>
    <mergeCell ref="A769:E769"/>
    <mergeCell ref="F769:F770"/>
    <mergeCell ref="G769:G770"/>
    <mergeCell ref="H769:H770"/>
    <mergeCell ref="A786:E786"/>
    <mergeCell ref="A787:E787"/>
    <mergeCell ref="F787:F788"/>
    <mergeCell ref="G787:G788"/>
    <mergeCell ref="H787:H788"/>
    <mergeCell ref="A792:E792"/>
    <mergeCell ref="A778:E778"/>
    <mergeCell ref="F778:F779"/>
    <mergeCell ref="G778:G779"/>
    <mergeCell ref="H778:H779"/>
    <mergeCell ref="A781:E781"/>
    <mergeCell ref="A782:E782"/>
    <mergeCell ref="F782:F783"/>
    <mergeCell ref="G782:G783"/>
    <mergeCell ref="H782:H783"/>
    <mergeCell ref="A801:E801"/>
    <mergeCell ref="A802:E802"/>
    <mergeCell ref="F802:F803"/>
    <mergeCell ref="G802:G803"/>
    <mergeCell ref="H802:H803"/>
    <mergeCell ref="A805:E805"/>
    <mergeCell ref="A793:E793"/>
    <mergeCell ref="F793:F794"/>
    <mergeCell ref="G793:G794"/>
    <mergeCell ref="H793:H794"/>
    <mergeCell ref="A797:E797"/>
    <mergeCell ref="A798:E798"/>
    <mergeCell ref="F798:F799"/>
    <mergeCell ref="G798:G799"/>
    <mergeCell ref="H798:H799"/>
    <mergeCell ref="A806:E806"/>
    <mergeCell ref="F806:F807"/>
    <mergeCell ref="G806:G807"/>
    <mergeCell ref="H806:H807"/>
    <mergeCell ref="A810:E810"/>
    <mergeCell ref="A811:E811"/>
    <mergeCell ref="F811:F812"/>
    <mergeCell ref="G811:G812"/>
    <mergeCell ref="H811:H812"/>
    <mergeCell ref="A819:E819"/>
    <mergeCell ref="F819:F820"/>
    <mergeCell ref="G819:G820"/>
    <mergeCell ref="H819:H820"/>
    <mergeCell ref="A822:E822"/>
    <mergeCell ref="A823:E823"/>
    <mergeCell ref="G823:H823"/>
    <mergeCell ref="A814:E814"/>
    <mergeCell ref="A815:E815"/>
    <mergeCell ref="F815:F816"/>
    <mergeCell ref="G815:G816"/>
    <mergeCell ref="H815:H816"/>
    <mergeCell ref="A818:E818"/>
    <mergeCell ref="A833:E833"/>
    <mergeCell ref="A834:E834"/>
    <mergeCell ref="F834:F835"/>
    <mergeCell ref="G834:G835"/>
    <mergeCell ref="H834:H835"/>
    <mergeCell ref="A837:E837"/>
    <mergeCell ref="A824:E824"/>
    <mergeCell ref="F824:F825"/>
    <mergeCell ref="G824:G825"/>
    <mergeCell ref="H824:H825"/>
    <mergeCell ref="A828:E828"/>
    <mergeCell ref="A829:E829"/>
    <mergeCell ref="F829:F830"/>
    <mergeCell ref="G829:G830"/>
    <mergeCell ref="H829:H830"/>
    <mergeCell ref="A845:E845"/>
    <mergeCell ref="A846:E846"/>
    <mergeCell ref="F846:F847"/>
    <mergeCell ref="G846:G847"/>
    <mergeCell ref="H846:H847"/>
    <mergeCell ref="A850:E850"/>
    <mergeCell ref="A838:E838"/>
    <mergeCell ref="F838:F839"/>
    <mergeCell ref="G838:G839"/>
    <mergeCell ref="H838:H839"/>
    <mergeCell ref="A841:E841"/>
    <mergeCell ref="A842:E842"/>
    <mergeCell ref="F842:F843"/>
    <mergeCell ref="G842:G843"/>
    <mergeCell ref="H842:H843"/>
    <mergeCell ref="A860:E860"/>
    <mergeCell ref="A861:E861"/>
    <mergeCell ref="F861:F862"/>
    <mergeCell ref="G861:G862"/>
    <mergeCell ref="H861:H862"/>
    <mergeCell ref="A865:E865"/>
    <mergeCell ref="A851:E851"/>
    <mergeCell ref="F851:F852"/>
    <mergeCell ref="G851:G852"/>
    <mergeCell ref="H851:H852"/>
    <mergeCell ref="A855:E855"/>
    <mergeCell ref="A856:E856"/>
    <mergeCell ref="F856:F857"/>
    <mergeCell ref="G856:G857"/>
    <mergeCell ref="H856:H857"/>
    <mergeCell ref="A873:E873"/>
    <mergeCell ref="A874:E874"/>
    <mergeCell ref="F874:F875"/>
    <mergeCell ref="G874:G875"/>
    <mergeCell ref="H874:H875"/>
    <mergeCell ref="A877:E877"/>
    <mergeCell ref="A866:E866"/>
    <mergeCell ref="F866:F867"/>
    <mergeCell ref="G866:G867"/>
    <mergeCell ref="H866:H867"/>
    <mergeCell ref="A869:E869"/>
    <mergeCell ref="A870:E870"/>
    <mergeCell ref="F870:F871"/>
    <mergeCell ref="G870:G871"/>
    <mergeCell ref="H870:H871"/>
    <mergeCell ref="A887:E887"/>
    <mergeCell ref="A888:E888"/>
    <mergeCell ref="F888:F889"/>
    <mergeCell ref="G888:G889"/>
    <mergeCell ref="H888:H889"/>
    <mergeCell ref="A892:E892"/>
    <mergeCell ref="A878:E878"/>
    <mergeCell ref="F878:F879"/>
    <mergeCell ref="G878:G879"/>
    <mergeCell ref="H878:H879"/>
    <mergeCell ref="A882:E882"/>
    <mergeCell ref="A883:E883"/>
    <mergeCell ref="F883:F884"/>
    <mergeCell ref="G883:G884"/>
    <mergeCell ref="H883:H884"/>
    <mergeCell ref="A900:E900"/>
    <mergeCell ref="A901:E901"/>
    <mergeCell ref="F901:F902"/>
    <mergeCell ref="G901:G902"/>
    <mergeCell ref="H901:H902"/>
    <mergeCell ref="A907:E907"/>
    <mergeCell ref="A893:E893"/>
    <mergeCell ref="F893:F894"/>
    <mergeCell ref="G893:G894"/>
    <mergeCell ref="H893:H894"/>
    <mergeCell ref="A896:E896"/>
    <mergeCell ref="A897:E897"/>
    <mergeCell ref="F897:F898"/>
    <mergeCell ref="G897:G898"/>
    <mergeCell ref="H897:H898"/>
    <mergeCell ref="A915:E915"/>
    <mergeCell ref="A916:E916"/>
    <mergeCell ref="F916:F917"/>
    <mergeCell ref="G916:G917"/>
    <mergeCell ref="H916:H917"/>
    <mergeCell ref="A919:E919"/>
    <mergeCell ref="A908:E908"/>
    <mergeCell ref="F908:F909"/>
    <mergeCell ref="G908:G909"/>
    <mergeCell ref="H908:H909"/>
    <mergeCell ref="A911:E911"/>
    <mergeCell ref="A912:E912"/>
    <mergeCell ref="F912:F913"/>
    <mergeCell ref="G912:G913"/>
    <mergeCell ref="H912:H913"/>
    <mergeCell ref="A920:E920"/>
    <mergeCell ref="F920:F921"/>
    <mergeCell ref="G920:G921"/>
    <mergeCell ref="H920:H921"/>
    <mergeCell ref="A923:E923"/>
    <mergeCell ref="A924:E924"/>
    <mergeCell ref="F924:F925"/>
    <mergeCell ref="G924:G925"/>
    <mergeCell ref="H924:H925"/>
    <mergeCell ref="A933:E933"/>
    <mergeCell ref="F933:F934"/>
    <mergeCell ref="G933:G934"/>
    <mergeCell ref="H933:H934"/>
    <mergeCell ref="A936:E936"/>
    <mergeCell ref="A937:E937"/>
    <mergeCell ref="G937:H937"/>
    <mergeCell ref="A928:E928"/>
    <mergeCell ref="A929:E929"/>
    <mergeCell ref="F929:F930"/>
    <mergeCell ref="G929:G930"/>
    <mergeCell ref="H929:H930"/>
    <mergeCell ref="A932:E932"/>
    <mergeCell ref="A947:E947"/>
    <mergeCell ref="A948:E948"/>
    <mergeCell ref="F948:F949"/>
    <mergeCell ref="G948:G949"/>
    <mergeCell ref="H948:H949"/>
    <mergeCell ref="A951:E951"/>
    <mergeCell ref="A938:E938"/>
    <mergeCell ref="F938:F939"/>
    <mergeCell ref="G938:G939"/>
    <mergeCell ref="H938:H939"/>
    <mergeCell ref="A943:E943"/>
    <mergeCell ref="A944:E944"/>
    <mergeCell ref="F944:F945"/>
    <mergeCell ref="G944:G945"/>
    <mergeCell ref="H944:H945"/>
    <mergeCell ref="A959:E959"/>
    <mergeCell ref="A960:E960"/>
    <mergeCell ref="F960:F961"/>
    <mergeCell ref="G960:G961"/>
    <mergeCell ref="H960:H961"/>
    <mergeCell ref="A964:E964"/>
    <mergeCell ref="A952:E952"/>
    <mergeCell ref="F952:F953"/>
    <mergeCell ref="G952:G953"/>
    <mergeCell ref="H952:H953"/>
    <mergeCell ref="A955:E955"/>
    <mergeCell ref="A956:E956"/>
    <mergeCell ref="F956:F957"/>
    <mergeCell ref="G956:G957"/>
    <mergeCell ref="H956:H957"/>
    <mergeCell ref="A965:E965"/>
    <mergeCell ref="F965:F966"/>
    <mergeCell ref="G965:G966"/>
    <mergeCell ref="H965:H966"/>
    <mergeCell ref="A968:E968"/>
    <mergeCell ref="A969:E969"/>
    <mergeCell ref="F969:F970"/>
    <mergeCell ref="G969:G970"/>
    <mergeCell ref="H969:H970"/>
    <mergeCell ref="A978:E978"/>
    <mergeCell ref="G978:H978"/>
    <mergeCell ref="A979:E979"/>
    <mergeCell ref="F979:F980"/>
    <mergeCell ref="G979:G980"/>
    <mergeCell ref="H979:H980"/>
    <mergeCell ref="A973:E973"/>
    <mergeCell ref="A974:E974"/>
    <mergeCell ref="F974:F975"/>
    <mergeCell ref="G974:G975"/>
    <mergeCell ref="H974:H975"/>
    <mergeCell ref="A977:E977"/>
    <mergeCell ref="A990:E990"/>
    <mergeCell ref="A991:E991"/>
    <mergeCell ref="F991:F992"/>
    <mergeCell ref="G991:G992"/>
    <mergeCell ref="H991:H992"/>
    <mergeCell ref="A997:E997"/>
    <mergeCell ref="A985:E985"/>
    <mergeCell ref="A986:E986"/>
    <mergeCell ref="G986:H986"/>
    <mergeCell ref="A987:E987"/>
    <mergeCell ref="F987:F988"/>
    <mergeCell ref="G987:G988"/>
    <mergeCell ref="H987:H988"/>
    <mergeCell ref="A1007:E1007"/>
    <mergeCell ref="A1008:E1008"/>
    <mergeCell ref="F1008:F1009"/>
    <mergeCell ref="G1008:G1009"/>
    <mergeCell ref="H1008:H1009"/>
    <mergeCell ref="A1011:E1011"/>
    <mergeCell ref="A998:E998"/>
    <mergeCell ref="G998:H998"/>
    <mergeCell ref="A999:E999"/>
    <mergeCell ref="F999:F1000"/>
    <mergeCell ref="G999:G1000"/>
    <mergeCell ref="H999:H1000"/>
    <mergeCell ref="A1012:E1012"/>
    <mergeCell ref="F1012:F1013"/>
    <mergeCell ref="G1012:G1013"/>
    <mergeCell ref="H1012:H1013"/>
    <mergeCell ref="A1018:E1018"/>
    <mergeCell ref="A1019:E1019"/>
    <mergeCell ref="F1019:F1020"/>
    <mergeCell ref="G1019:G1020"/>
    <mergeCell ref="H1019:H1020"/>
    <mergeCell ref="A1027:E1027"/>
    <mergeCell ref="A1028:E1028"/>
    <mergeCell ref="F1028:F1029"/>
    <mergeCell ref="G1028:G1029"/>
    <mergeCell ref="H1028:H1029"/>
    <mergeCell ref="A1031:E1031"/>
    <mergeCell ref="A1022:E1022"/>
    <mergeCell ref="A1023:E1023"/>
    <mergeCell ref="G1023:H1023"/>
    <mergeCell ref="A1024:E1024"/>
    <mergeCell ref="F1024:F1025"/>
    <mergeCell ref="G1024:G1025"/>
    <mergeCell ref="H1024:H1025"/>
    <mergeCell ref="A1041:E1041"/>
    <mergeCell ref="A1036:E1036"/>
    <mergeCell ref="A1037:E1037"/>
    <mergeCell ref="G1037:H1037"/>
    <mergeCell ref="A1038:E1038"/>
    <mergeCell ref="F1038:F1039"/>
    <mergeCell ref="G1038:G1039"/>
    <mergeCell ref="H1038:H1039"/>
    <mergeCell ref="A1032:E1032"/>
    <mergeCell ref="G1032:H1032"/>
    <mergeCell ref="A1033:E1033"/>
    <mergeCell ref="F1033:F1034"/>
    <mergeCell ref="G1033:G1034"/>
    <mergeCell ref="H1033:H10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یدالله ابراهیمی فر</dc:creator>
  <cp:lastModifiedBy>ECUT Javadi</cp:lastModifiedBy>
  <dcterms:created xsi:type="dcterms:W3CDTF">2021-03-16T08:00:58Z</dcterms:created>
  <dcterms:modified xsi:type="dcterms:W3CDTF">2021-05-11T16:00:06Z</dcterms:modified>
</cp:coreProperties>
</file>